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120" windowHeight="8190" tabRatio="264"/>
  </bookViews>
  <sheets>
    <sheet name="Serviços" sheetId="1" r:id="rId1"/>
    <sheet name="Cronograma" sheetId="2" r:id="rId2"/>
  </sheets>
  <definedNames>
    <definedName name="Excel_BuiltIn_Print_Area_2">"$#REF!.$B$2:$J$214"</definedName>
    <definedName name="Excel_BuiltIn_Print_Area_3">"$#REF!.$B$2:$H$59"</definedName>
    <definedName name="Excel_BuiltIn_Print_Titles_2">"$#REF!.$B$2:$AMJ$8"</definedName>
    <definedName name="Print_Area_0" localSheetId="0">Serviços!$A$1:$J$308</definedName>
    <definedName name="Print_Area_0_0" localSheetId="0">Serviços!$A$1:$J$308</definedName>
    <definedName name="Print_Area_0_0_0" localSheetId="0">Serviços!$A$1:$J$308</definedName>
    <definedName name="Print_Titles_0" localSheetId="0">Serviços!$2:$5</definedName>
    <definedName name="Print_Titles_0_0" localSheetId="0">Serviços!$2:$5</definedName>
    <definedName name="Print_Titles_0_0_0" localSheetId="0">Serviços!$2:$5</definedName>
    <definedName name="_xlnm.Print_Titles" localSheetId="0">Serviços!$2:$5</definedName>
  </definedNames>
  <calcPr calcId="125725"/>
</workbook>
</file>

<file path=xl/calcChain.xml><?xml version="1.0" encoding="utf-8"?>
<calcChain xmlns="http://schemas.openxmlformats.org/spreadsheetml/2006/main">
  <c r="H295" i="1"/>
  <c r="I295" s="1"/>
  <c r="H294"/>
  <c r="I294" s="1"/>
  <c r="H293"/>
  <c r="I293" s="1"/>
  <c r="H292"/>
  <c r="I292" s="1"/>
  <c r="I291" s="1"/>
  <c r="J291" s="1"/>
  <c r="G291"/>
  <c r="H291" s="1"/>
  <c r="H289"/>
  <c r="I289" s="1"/>
  <c r="H288"/>
  <c r="I288" s="1"/>
  <c r="H287"/>
  <c r="I287" s="1"/>
  <c r="H286"/>
  <c r="I286" s="1"/>
  <c r="G285"/>
  <c r="H285" s="1"/>
  <c r="H283"/>
  <c r="I283" s="1"/>
  <c r="H282"/>
  <c r="I282" s="1"/>
  <c r="H281"/>
  <c r="I281" s="1"/>
  <c r="H280"/>
  <c r="I280" s="1"/>
  <c r="G279"/>
  <c r="H279" s="1"/>
  <c r="H277"/>
  <c r="I277" s="1"/>
  <c r="H276"/>
  <c r="I276" s="1"/>
  <c r="H275"/>
  <c r="I275" s="1"/>
  <c r="H274"/>
  <c r="I274" s="1"/>
  <c r="G273"/>
  <c r="H273" s="1"/>
  <c r="H302"/>
  <c r="I302" s="1"/>
  <c r="H301"/>
  <c r="I301" s="1"/>
  <c r="I300"/>
  <c r="H300"/>
  <c r="H299"/>
  <c r="H271"/>
  <c r="I271" s="1"/>
  <c r="H270"/>
  <c r="I270" s="1"/>
  <c r="H269"/>
  <c r="I269" s="1"/>
  <c r="H268"/>
  <c r="I268" s="1"/>
  <c r="G267"/>
  <c r="H267" s="1"/>
  <c r="H265"/>
  <c r="I265" s="1"/>
  <c r="H264"/>
  <c r="I264" s="1"/>
  <c r="H263"/>
  <c r="I263" s="1"/>
  <c r="H262"/>
  <c r="I262" s="1"/>
  <c r="G261"/>
  <c r="H261" s="1"/>
  <c r="H259"/>
  <c r="I259" s="1"/>
  <c r="H258"/>
  <c r="I258" s="1"/>
  <c r="H257"/>
  <c r="I257" s="1"/>
  <c r="H256"/>
  <c r="I256" s="1"/>
  <c r="G255"/>
  <c r="H255" s="1"/>
  <c r="H253"/>
  <c r="I253" s="1"/>
  <c r="H252"/>
  <c r="I252" s="1"/>
  <c r="H251"/>
  <c r="I251" s="1"/>
  <c r="H250"/>
  <c r="I250" s="1"/>
  <c r="G249"/>
  <c r="H249" s="1"/>
  <c r="H247"/>
  <c r="I247" s="1"/>
  <c r="H246"/>
  <c r="I246" s="1"/>
  <c r="H245"/>
  <c r="I245" s="1"/>
  <c r="H244"/>
  <c r="I244" s="1"/>
  <c r="G243"/>
  <c r="H243" s="1"/>
  <c r="H241"/>
  <c r="I241" s="1"/>
  <c r="H240"/>
  <c r="I240" s="1"/>
  <c r="H239"/>
  <c r="I239" s="1"/>
  <c r="H238"/>
  <c r="I238" s="1"/>
  <c r="G237"/>
  <c r="H237" s="1"/>
  <c r="G6"/>
  <c r="I285" l="1"/>
  <c r="J285" s="1"/>
  <c r="I279"/>
  <c r="J279" s="1"/>
  <c r="I273"/>
  <c r="J273" s="1"/>
  <c r="I299"/>
  <c r="J299" s="1"/>
  <c r="I267"/>
  <c r="J267" s="1"/>
  <c r="I249"/>
  <c r="J249" s="1"/>
  <c r="I243"/>
  <c r="J243" s="1"/>
  <c r="I261"/>
  <c r="J261" s="1"/>
  <c r="I255"/>
  <c r="J255" s="1"/>
  <c r="I237"/>
  <c r="J237" s="1"/>
  <c r="P81" i="2"/>
  <c r="P79"/>
  <c r="P77"/>
  <c r="P75"/>
  <c r="P73"/>
  <c r="P71"/>
  <c r="P69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5"/>
  <c r="P13"/>
  <c r="P11"/>
  <c r="P9"/>
  <c r="H235" i="1"/>
  <c r="I235" s="1"/>
  <c r="H234"/>
  <c r="I234" s="1"/>
  <c r="H233"/>
  <c r="I233" s="1"/>
  <c r="H232"/>
  <c r="I232" s="1"/>
  <c r="G231"/>
  <c r="H231" s="1"/>
  <c r="H229"/>
  <c r="I229" s="1"/>
  <c r="H228"/>
  <c r="I228" s="1"/>
  <c r="H227"/>
  <c r="I227" s="1"/>
  <c r="H226"/>
  <c r="I226" s="1"/>
  <c r="G225"/>
  <c r="H225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G215"/>
  <c r="H215" s="1"/>
  <c r="H213"/>
  <c r="I213" s="1"/>
  <c r="H212"/>
  <c r="I212" s="1"/>
  <c r="H211"/>
  <c r="I211" s="1"/>
  <c r="H210"/>
  <c r="I210" s="1"/>
  <c r="H209"/>
  <c r="I209" s="1"/>
  <c r="H208"/>
  <c r="I208" s="1"/>
  <c r="G207"/>
  <c r="H207" s="1"/>
  <c r="H205"/>
  <c r="I205" s="1"/>
  <c r="H204"/>
  <c r="I204" s="1"/>
  <c r="H203"/>
  <c r="I203" s="1"/>
  <c r="G202"/>
  <c r="H202" s="1"/>
  <c r="H200"/>
  <c r="I200" s="1"/>
  <c r="H199"/>
  <c r="I199" s="1"/>
  <c r="H198"/>
  <c r="I198" s="1"/>
  <c r="G197"/>
  <c r="H197" s="1"/>
  <c r="H195"/>
  <c r="I195" s="1"/>
  <c r="H194"/>
  <c r="I194" s="1"/>
  <c r="H193"/>
  <c r="I193" s="1"/>
  <c r="G192"/>
  <c r="H192" s="1"/>
  <c r="H190"/>
  <c r="I190" s="1"/>
  <c r="H189"/>
  <c r="I189" s="1"/>
  <c r="H188"/>
  <c r="I188" s="1"/>
  <c r="H187"/>
  <c r="I187" s="1"/>
  <c r="G186"/>
  <c r="H186" s="1"/>
  <c r="H184"/>
  <c r="I184" s="1"/>
  <c r="H183"/>
  <c r="I183" s="1"/>
  <c r="H182"/>
  <c r="I182" s="1"/>
  <c r="H181"/>
  <c r="I181" s="1"/>
  <c r="G180"/>
  <c r="H180" s="1"/>
  <c r="H178"/>
  <c r="I178" s="1"/>
  <c r="H177"/>
  <c r="I177" s="1"/>
  <c r="H176"/>
  <c r="I176" s="1"/>
  <c r="H175"/>
  <c r="I175" s="1"/>
  <c r="G174"/>
  <c r="H174" s="1"/>
  <c r="H172"/>
  <c r="I172" s="1"/>
  <c r="H171"/>
  <c r="I171" s="1"/>
  <c r="H170"/>
  <c r="I170" s="1"/>
  <c r="H169"/>
  <c r="I169" s="1"/>
  <c r="G168"/>
  <c r="H168" s="1"/>
  <c r="H166"/>
  <c r="I166" s="1"/>
  <c r="H165"/>
  <c r="I165" s="1"/>
  <c r="H164"/>
  <c r="I164" s="1"/>
  <c r="H163"/>
  <c r="I163" s="1"/>
  <c r="H162"/>
  <c r="I162" s="1"/>
  <c r="G161"/>
  <c r="H161" s="1"/>
  <c r="H159"/>
  <c r="I159" s="1"/>
  <c r="H158"/>
  <c r="I158" s="1"/>
  <c r="H157"/>
  <c r="I157" s="1"/>
  <c r="H156"/>
  <c r="I156" s="1"/>
  <c r="H155"/>
  <c r="I155" s="1"/>
  <c r="G154"/>
  <c r="H154" s="1"/>
  <c r="H152"/>
  <c r="I152" s="1"/>
  <c r="H151"/>
  <c r="I151" s="1"/>
  <c r="H150"/>
  <c r="I150" s="1"/>
  <c r="H149"/>
  <c r="I149" s="1"/>
  <c r="H148"/>
  <c r="I148" s="1"/>
  <c r="G147"/>
  <c r="H147" s="1"/>
  <c r="H145"/>
  <c r="I145" s="1"/>
  <c r="I144" s="1"/>
  <c r="J144" s="1"/>
  <c r="C48" i="2" s="1"/>
  <c r="G144" i="1"/>
  <c r="H144" s="1"/>
  <c r="H142"/>
  <c r="I142" s="1"/>
  <c r="H141"/>
  <c r="I141" s="1"/>
  <c r="H140"/>
  <c r="I140" s="1"/>
  <c r="H139"/>
  <c r="I139" s="1"/>
  <c r="H138"/>
  <c r="I138" s="1"/>
  <c r="H137"/>
  <c r="I137" s="1"/>
  <c r="G136"/>
  <c r="H136" s="1"/>
  <c r="H134"/>
  <c r="I134" s="1"/>
  <c r="H133"/>
  <c r="I133" s="1"/>
  <c r="H132"/>
  <c r="I132" s="1"/>
  <c r="H131"/>
  <c r="I131" s="1"/>
  <c r="H130"/>
  <c r="I130" s="1"/>
  <c r="H129"/>
  <c r="I129" s="1"/>
  <c r="G128"/>
  <c r="H128" s="1"/>
  <c r="H126"/>
  <c r="I126" s="1"/>
  <c r="H125"/>
  <c r="I125" s="1"/>
  <c r="H124"/>
  <c r="I124" s="1"/>
  <c r="H123"/>
  <c r="I123" s="1"/>
  <c r="H122"/>
  <c r="I122" s="1"/>
  <c r="H121"/>
  <c r="I121" s="1"/>
  <c r="G120"/>
  <c r="H120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G111"/>
  <c r="H111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G102"/>
  <c r="H102" s="1"/>
  <c r="H100"/>
  <c r="I100" s="1"/>
  <c r="H99"/>
  <c r="I99" s="1"/>
  <c r="H98"/>
  <c r="I98" s="1"/>
  <c r="H97"/>
  <c r="I97" s="1"/>
  <c r="H96"/>
  <c r="I96" s="1"/>
  <c r="H95"/>
  <c r="I95" s="1"/>
  <c r="H94"/>
  <c r="I94" s="1"/>
  <c r="G93"/>
  <c r="H93" s="1"/>
  <c r="H91"/>
  <c r="I91" s="1"/>
  <c r="H90"/>
  <c r="I90" s="1"/>
  <c r="H89"/>
  <c r="I89" s="1"/>
  <c r="H88"/>
  <c r="I88" s="1"/>
  <c r="H87"/>
  <c r="I87" s="1"/>
  <c r="H86"/>
  <c r="I86" s="1"/>
  <c r="H85"/>
  <c r="I85" s="1"/>
  <c r="G84"/>
  <c r="H84" s="1"/>
  <c r="H82"/>
  <c r="I82" s="1"/>
  <c r="H81"/>
  <c r="I81" s="1"/>
  <c r="H80"/>
  <c r="I80" s="1"/>
  <c r="H79"/>
  <c r="I79" s="1"/>
  <c r="H78"/>
  <c r="I78" s="1"/>
  <c r="G77"/>
  <c r="H77" s="1"/>
  <c r="H75"/>
  <c r="I75" s="1"/>
  <c r="H74"/>
  <c r="I74" s="1"/>
  <c r="H73"/>
  <c r="I73" s="1"/>
  <c r="H72"/>
  <c r="I72" s="1"/>
  <c r="G71"/>
  <c r="H71" s="1"/>
  <c r="H69"/>
  <c r="I69" s="1"/>
  <c r="H68"/>
  <c r="I68" s="1"/>
  <c r="H67"/>
  <c r="I67" s="1"/>
  <c r="H66"/>
  <c r="I66" s="1"/>
  <c r="G65"/>
  <c r="H65" s="1"/>
  <c r="H63"/>
  <c r="I63" s="1"/>
  <c r="H62"/>
  <c r="I62" s="1"/>
  <c r="H61"/>
  <c r="I61" s="1"/>
  <c r="H60"/>
  <c r="I60" s="1"/>
  <c r="G59"/>
  <c r="H59" s="1"/>
  <c r="H57"/>
  <c r="I57" s="1"/>
  <c r="H56"/>
  <c r="I56" s="1"/>
  <c r="H55"/>
  <c r="I55" s="1"/>
  <c r="H54"/>
  <c r="I54" s="1"/>
  <c r="G53"/>
  <c r="H53" s="1"/>
  <c r="H51"/>
  <c r="I51" s="1"/>
  <c r="H50"/>
  <c r="I50" s="1"/>
  <c r="H49"/>
  <c r="I49" s="1"/>
  <c r="H48"/>
  <c r="I48" s="1"/>
  <c r="G47"/>
  <c r="H47" s="1"/>
  <c r="H45"/>
  <c r="I45" s="1"/>
  <c r="H44"/>
  <c r="I44" s="1"/>
  <c r="H43"/>
  <c r="I43" s="1"/>
  <c r="H42"/>
  <c r="I42" s="1"/>
  <c r="G41"/>
  <c r="H41" s="1"/>
  <c r="H38"/>
  <c r="I38" s="1"/>
  <c r="H37"/>
  <c r="I37" s="1"/>
  <c r="H36"/>
  <c r="I36" s="1"/>
  <c r="H35"/>
  <c r="I35" s="1"/>
  <c r="G34"/>
  <c r="H34" s="1"/>
  <c r="H32"/>
  <c r="I32" s="1"/>
  <c r="H31"/>
  <c r="I31" s="1"/>
  <c r="H30"/>
  <c r="I30" s="1"/>
  <c r="H29"/>
  <c r="I29" s="1"/>
  <c r="G28"/>
  <c r="H28" s="1"/>
  <c r="H26"/>
  <c r="I26" s="1"/>
  <c r="H25"/>
  <c r="I25" s="1"/>
  <c r="H24"/>
  <c r="I24" s="1"/>
  <c r="H23"/>
  <c r="I23" s="1"/>
  <c r="G22"/>
  <c r="H22" s="1"/>
  <c r="H20"/>
  <c r="I20" s="1"/>
  <c r="H19"/>
  <c r="I19" s="1"/>
  <c r="H18"/>
  <c r="I18" s="1"/>
  <c r="H17"/>
  <c r="I17" s="1"/>
  <c r="G16"/>
  <c r="H16" s="1"/>
  <c r="H14"/>
  <c r="I14" s="1"/>
  <c r="H13"/>
  <c r="I13" s="1"/>
  <c r="H12"/>
  <c r="I12" s="1"/>
  <c r="H11"/>
  <c r="I11" s="1"/>
  <c r="G10"/>
  <c r="H10" s="1"/>
  <c r="H8"/>
  <c r="I8" s="1"/>
  <c r="H7"/>
  <c r="I7" s="1"/>
  <c r="H6"/>
  <c r="I6" l="1"/>
  <c r="J6" s="1"/>
  <c r="C8" i="2" s="1"/>
  <c r="I192" i="1"/>
  <c r="J192" s="1"/>
  <c r="C66" i="2" s="1"/>
  <c r="J66" s="1"/>
  <c r="I34" i="1"/>
  <c r="J34" s="1"/>
  <c r="C18" i="2" s="1"/>
  <c r="O18" s="1"/>
  <c r="I47" i="1"/>
  <c r="J47" s="1"/>
  <c r="C22" i="2" s="1"/>
  <c r="J22" s="1"/>
  <c r="I168" i="1"/>
  <c r="J168" s="1"/>
  <c r="C56" i="2" s="1"/>
  <c r="I56" s="1"/>
  <c r="I202" i="1"/>
  <c r="J202" s="1"/>
  <c r="C70" i="2" s="1"/>
  <c r="L70" s="1"/>
  <c r="I10" i="1"/>
  <c r="J10" s="1"/>
  <c r="C10" i="2" s="1"/>
  <c r="K10" s="1"/>
  <c r="I59" i="1"/>
  <c r="J59" s="1"/>
  <c r="C26" i="2" s="1"/>
  <c r="O26" s="1"/>
  <c r="I180" i="1"/>
  <c r="J180" s="1"/>
  <c r="C60" i="2" s="1"/>
  <c r="M60" s="1"/>
  <c r="I225" i="1"/>
  <c r="J225" s="1"/>
  <c r="C76" i="2" s="1"/>
  <c r="D76" s="1"/>
  <c r="I231" i="1"/>
  <c r="J231" s="1"/>
  <c r="C78" i="2" s="1"/>
  <c r="N78" s="1"/>
  <c r="I22" i="1"/>
  <c r="J22" s="1"/>
  <c r="C14" i="2" s="1"/>
  <c r="N14" s="1"/>
  <c r="I71" i="1"/>
  <c r="J71" s="1"/>
  <c r="C30" i="2" s="1"/>
  <c r="L30" s="1"/>
  <c r="I154" i="1"/>
  <c r="J154" s="1"/>
  <c r="C52" i="2" s="1"/>
  <c r="J52" s="1"/>
  <c r="C64"/>
  <c r="H64" s="1"/>
  <c r="I197" i="1"/>
  <c r="J197" s="1"/>
  <c r="C68" i="2" s="1"/>
  <c r="O68" s="1"/>
  <c r="I207" i="1"/>
  <c r="J207" s="1"/>
  <c r="C72" i="2" s="1"/>
  <c r="H72" s="1"/>
  <c r="I53" i="1"/>
  <c r="J53" s="1"/>
  <c r="C24" i="2" s="1"/>
  <c r="O24" s="1"/>
  <c r="I136" i="1"/>
  <c r="J136" s="1"/>
  <c r="C46" i="2" s="1"/>
  <c r="N46" s="1"/>
  <c r="I174" i="1"/>
  <c r="J174" s="1"/>
  <c r="C58" i="2" s="1"/>
  <c r="N58" s="1"/>
  <c r="I128" i="1"/>
  <c r="J128" s="1"/>
  <c r="C44" i="2" s="1"/>
  <c r="N44" s="1"/>
  <c r="I147" i="1"/>
  <c r="J147" s="1"/>
  <c r="C50" i="2" s="1"/>
  <c r="N50" s="1"/>
  <c r="I16" i="1"/>
  <c r="J16" s="1"/>
  <c r="C12" i="2" s="1"/>
  <c r="H12" s="1"/>
  <c r="I65" i="1"/>
  <c r="J65" s="1"/>
  <c r="C28" i="2" s="1"/>
  <c r="H28" s="1"/>
  <c r="I84" i="1"/>
  <c r="J84" s="1"/>
  <c r="C34" i="2" s="1"/>
  <c r="I34" s="1"/>
  <c r="I93" i="1"/>
  <c r="J93" s="1"/>
  <c r="C36" i="2" s="1"/>
  <c r="J36" s="1"/>
  <c r="I102" i="1"/>
  <c r="J102" s="1"/>
  <c r="C38" i="2" s="1"/>
  <c r="N38" s="1"/>
  <c r="I111" i="1"/>
  <c r="J111" s="1"/>
  <c r="C40" i="2" s="1"/>
  <c r="N40" s="1"/>
  <c r="I120" i="1"/>
  <c r="J120" s="1"/>
  <c r="C42" i="2" s="1"/>
  <c r="N42" s="1"/>
  <c r="I186" i="1"/>
  <c r="J186" s="1"/>
  <c r="C62" i="2" s="1"/>
  <c r="J62" s="1"/>
  <c r="I28" i="1"/>
  <c r="J28" s="1"/>
  <c r="C16" i="2" s="1"/>
  <c r="H16" s="1"/>
  <c r="I77" i="1"/>
  <c r="J77" s="1"/>
  <c r="C32" i="2" s="1"/>
  <c r="M32" s="1"/>
  <c r="I161" i="1"/>
  <c r="J161" s="1"/>
  <c r="C54" i="2" s="1"/>
  <c r="N54" s="1"/>
  <c r="I41" i="1"/>
  <c r="J41" s="1"/>
  <c r="C20" i="2" s="1"/>
  <c r="J20" s="1"/>
  <c r="I215" i="1"/>
  <c r="J215" s="1"/>
  <c r="C74" i="2" s="1"/>
  <c r="D74" s="1"/>
  <c r="O48"/>
  <c r="N48"/>
  <c r="M48"/>
  <c r="L48"/>
  <c r="K48"/>
  <c r="J48"/>
  <c r="I48"/>
  <c r="H48"/>
  <c r="G48"/>
  <c r="F48"/>
  <c r="E48"/>
  <c r="D48"/>
  <c r="G64" l="1"/>
  <c r="O64"/>
  <c r="G76"/>
  <c r="G78"/>
  <c r="O30"/>
  <c r="I76"/>
  <c r="F66"/>
  <c r="I66"/>
  <c r="F18"/>
  <c r="J70"/>
  <c r="L66"/>
  <c r="K44"/>
  <c r="O66"/>
  <c r="E34"/>
  <c r="D50"/>
  <c r="G66"/>
  <c r="I22"/>
  <c r="H66"/>
  <c r="D18"/>
  <c r="N18"/>
  <c r="D40"/>
  <c r="K76"/>
  <c r="G34"/>
  <c r="O76"/>
  <c r="K66"/>
  <c r="K34"/>
  <c r="N26"/>
  <c r="D66"/>
  <c r="M66"/>
  <c r="E66"/>
  <c r="N66"/>
  <c r="H22"/>
  <c r="I74"/>
  <c r="K74"/>
  <c r="L44"/>
  <c r="D24"/>
  <c r="L18"/>
  <c r="E78"/>
  <c r="I70"/>
  <c r="H56"/>
  <c r="O42"/>
  <c r="I24"/>
  <c r="M18"/>
  <c r="E18"/>
  <c r="H18"/>
  <c r="K78"/>
  <c r="K22"/>
  <c r="I54"/>
  <c r="J38"/>
  <c r="H32"/>
  <c r="M22"/>
  <c r="M14"/>
  <c r="H58"/>
  <c r="M54"/>
  <c r="L46"/>
  <c r="G36"/>
  <c r="I32"/>
  <c r="E22"/>
  <c r="N22"/>
  <c r="I18"/>
  <c r="L56"/>
  <c r="G38"/>
  <c r="O78"/>
  <c r="G58"/>
  <c r="J46"/>
  <c r="D22"/>
  <c r="C80"/>
  <c r="E80" s="1"/>
  <c r="K237" i="1"/>
  <c r="I58" i="2"/>
  <c r="I36"/>
  <c r="K32"/>
  <c r="F22"/>
  <c r="O22"/>
  <c r="J18"/>
  <c r="E56"/>
  <c r="N36"/>
  <c r="G22"/>
  <c r="L20"/>
  <c r="K18"/>
  <c r="J56"/>
  <c r="M78"/>
  <c r="I60"/>
  <c r="G54"/>
  <c r="E46"/>
  <c r="H38"/>
  <c r="O34"/>
  <c r="M24"/>
  <c r="L22"/>
  <c r="G18"/>
  <c r="D52"/>
  <c r="K70"/>
  <c r="J50"/>
  <c r="G40"/>
  <c r="E70"/>
  <c r="M70"/>
  <c r="M58"/>
  <c r="N56"/>
  <c r="H52"/>
  <c r="M50"/>
  <c r="D42"/>
  <c r="L40"/>
  <c r="O38"/>
  <c r="G30"/>
  <c r="H20"/>
  <c r="G14"/>
  <c r="I10"/>
  <c r="F70"/>
  <c r="N70"/>
  <c r="D56"/>
  <c r="D54"/>
  <c r="L52"/>
  <c r="O50"/>
  <c r="O46"/>
  <c r="E42"/>
  <c r="M40"/>
  <c r="E36"/>
  <c r="M34"/>
  <c r="H30"/>
  <c r="K24"/>
  <c r="I20"/>
  <c r="I14"/>
  <c r="M10"/>
  <c r="G74"/>
  <c r="G70"/>
  <c r="O70"/>
  <c r="N52"/>
  <c r="D44"/>
  <c r="J42"/>
  <c r="O40"/>
  <c r="I30"/>
  <c r="J14"/>
  <c r="O10"/>
  <c r="H74"/>
  <c r="H70"/>
  <c r="D68"/>
  <c r="D58"/>
  <c r="F56"/>
  <c r="O52"/>
  <c r="E44"/>
  <c r="L42"/>
  <c r="E38"/>
  <c r="G32"/>
  <c r="K30"/>
  <c r="K14"/>
  <c r="H50"/>
  <c r="E10"/>
  <c r="O74"/>
  <c r="E52"/>
  <c r="M44"/>
  <c r="F10"/>
  <c r="D70"/>
  <c r="K58"/>
  <c r="M56"/>
  <c r="F52"/>
  <c r="L50"/>
  <c r="O44"/>
  <c r="K40"/>
  <c r="L38"/>
  <c r="J34"/>
  <c r="O32"/>
  <c r="E24"/>
  <c r="G20"/>
  <c r="D14"/>
  <c r="G10"/>
  <c r="J60"/>
  <c r="K60"/>
  <c r="N60"/>
  <c r="G60"/>
  <c r="H26"/>
  <c r="E20"/>
  <c r="N20"/>
  <c r="D12"/>
  <c r="D64"/>
  <c r="H60"/>
  <c r="E58"/>
  <c r="O58"/>
  <c r="K56"/>
  <c r="M52"/>
  <c r="K50"/>
  <c r="M42"/>
  <c r="D38"/>
  <c r="M38"/>
  <c r="F34"/>
  <c r="F32"/>
  <c r="L26"/>
  <c r="L24"/>
  <c r="F20"/>
  <c r="O20"/>
  <c r="H14"/>
  <c r="D10"/>
  <c r="N10"/>
  <c r="K68"/>
  <c r="H62"/>
  <c r="K62"/>
  <c r="L60"/>
  <c r="J58"/>
  <c r="G56"/>
  <c r="O56"/>
  <c r="G52"/>
  <c r="E50"/>
  <c r="I42"/>
  <c r="I38"/>
  <c r="L34"/>
  <c r="J32"/>
  <c r="H24"/>
  <c r="K20"/>
  <c r="L14"/>
  <c r="H10"/>
  <c r="L68"/>
  <c r="D60"/>
  <c r="D26"/>
  <c r="F60"/>
  <c r="O60"/>
  <c r="L58"/>
  <c r="K52"/>
  <c r="I50"/>
  <c r="K42"/>
  <c r="K38"/>
  <c r="D34"/>
  <c r="N34"/>
  <c r="N32"/>
  <c r="F26"/>
  <c r="J24"/>
  <c r="D20"/>
  <c r="M20"/>
  <c r="E14"/>
  <c r="O14"/>
  <c r="L10"/>
  <c r="J307" i="1"/>
  <c r="H78" i="2"/>
  <c r="L76"/>
  <c r="K64"/>
  <c r="J54"/>
  <c r="G46"/>
  <c r="I26"/>
  <c r="I78"/>
  <c r="E76"/>
  <c r="M76"/>
  <c r="K72"/>
  <c r="L64"/>
  <c r="K54"/>
  <c r="H46"/>
  <c r="G42"/>
  <c r="L36"/>
  <c r="H34"/>
  <c r="D32"/>
  <c r="L32"/>
  <c r="J26"/>
  <c r="F24"/>
  <c r="N24"/>
  <c r="K12"/>
  <c r="J10"/>
  <c r="J78"/>
  <c r="F76"/>
  <c r="N76"/>
  <c r="M64"/>
  <c r="E60"/>
  <c r="L54"/>
  <c r="I52"/>
  <c r="G50"/>
  <c r="I46"/>
  <c r="G44"/>
  <c r="H42"/>
  <c r="E40"/>
  <c r="D36"/>
  <c r="M36"/>
  <c r="E32"/>
  <c r="K28"/>
  <c r="K26"/>
  <c r="G24"/>
  <c r="L12"/>
  <c r="D78"/>
  <c r="L78"/>
  <c r="H76"/>
  <c r="G62"/>
  <c r="E54"/>
  <c r="O54"/>
  <c r="K46"/>
  <c r="F36"/>
  <c r="O36"/>
  <c r="E26"/>
  <c r="M26"/>
  <c r="F78"/>
  <c r="J76"/>
  <c r="E64"/>
  <c r="I62"/>
  <c r="H54"/>
  <c r="D46"/>
  <c r="M46"/>
  <c r="H36"/>
  <c r="G26"/>
  <c r="O62"/>
  <c r="K36"/>
  <c r="L72"/>
  <c r="P48"/>
  <c r="D16"/>
  <c r="M72"/>
  <c r="O72"/>
  <c r="G28"/>
  <c r="O12"/>
  <c r="H68"/>
  <c r="L62"/>
  <c r="H44"/>
  <c r="I68"/>
  <c r="M62"/>
  <c r="I16"/>
  <c r="I12"/>
  <c r="K16"/>
  <c r="D72"/>
  <c r="L16"/>
  <c r="G72"/>
  <c r="G68"/>
  <c r="L74"/>
  <c r="D62"/>
  <c r="H40"/>
  <c r="E74"/>
  <c r="M74"/>
  <c r="I72"/>
  <c r="I64"/>
  <c r="E62"/>
  <c r="I44"/>
  <c r="I40"/>
  <c r="E30"/>
  <c r="M30"/>
  <c r="I28"/>
  <c r="F74"/>
  <c r="N74"/>
  <c r="J72"/>
  <c r="J68"/>
  <c r="J64"/>
  <c r="F62"/>
  <c r="N62"/>
  <c r="F58"/>
  <c r="F54"/>
  <c r="F50"/>
  <c r="F46"/>
  <c r="J44"/>
  <c r="F42"/>
  <c r="J40"/>
  <c r="F38"/>
  <c r="F30"/>
  <c r="N30"/>
  <c r="J28"/>
  <c r="J16"/>
  <c r="F14"/>
  <c r="J12"/>
  <c r="D28"/>
  <c r="E68"/>
  <c r="E28"/>
  <c r="M28"/>
  <c r="E16"/>
  <c r="M16"/>
  <c r="E12"/>
  <c r="M12"/>
  <c r="J74"/>
  <c r="F72"/>
  <c r="N72"/>
  <c r="F68"/>
  <c r="N68"/>
  <c r="F64"/>
  <c r="N64"/>
  <c r="F44"/>
  <c r="F40"/>
  <c r="J30"/>
  <c r="F28"/>
  <c r="N28"/>
  <c r="F16"/>
  <c r="N16"/>
  <c r="F12"/>
  <c r="N12"/>
  <c r="L28"/>
  <c r="E72"/>
  <c r="M68"/>
  <c r="O28"/>
  <c r="G16"/>
  <c r="O16"/>
  <c r="G12"/>
  <c r="D30"/>
  <c r="O8"/>
  <c r="N8"/>
  <c r="M8"/>
  <c r="L8"/>
  <c r="K8"/>
  <c r="J8"/>
  <c r="I8"/>
  <c r="H8"/>
  <c r="G8"/>
  <c r="F8"/>
  <c r="E8"/>
  <c r="D8"/>
  <c r="D80" l="1"/>
  <c r="D82" s="1"/>
  <c r="E82"/>
  <c r="N80"/>
  <c r="N82" s="1"/>
  <c r="P18"/>
  <c r="O80"/>
  <c r="O82" s="1"/>
  <c r="P66"/>
  <c r="J80"/>
  <c r="J82" s="1"/>
  <c r="K80"/>
  <c r="K82" s="1"/>
  <c r="P50"/>
  <c r="P22"/>
  <c r="L80"/>
  <c r="L82" s="1"/>
  <c r="P10"/>
  <c r="P56"/>
  <c r="C82"/>
  <c r="P70"/>
  <c r="H80"/>
  <c r="H82" s="1"/>
  <c r="F80"/>
  <c r="F82" s="1"/>
  <c r="M80"/>
  <c r="M82" s="1"/>
  <c r="G80"/>
  <c r="G82" s="1"/>
  <c r="I80"/>
  <c r="I82" s="1"/>
  <c r="P36"/>
  <c r="P24"/>
  <c r="P60"/>
  <c r="P26"/>
  <c r="P78"/>
  <c r="P32"/>
  <c r="P52"/>
  <c r="P76"/>
  <c r="P20"/>
  <c r="P58"/>
  <c r="P14"/>
  <c r="P34"/>
  <c r="P42"/>
  <c r="P40"/>
  <c r="P54"/>
  <c r="P38"/>
  <c r="P64"/>
  <c r="P46"/>
  <c r="P44"/>
  <c r="P68"/>
  <c r="P74"/>
  <c r="P12"/>
  <c r="P8"/>
  <c r="P72"/>
  <c r="P30"/>
  <c r="P28"/>
  <c r="P16"/>
  <c r="P62"/>
  <c r="P80" l="1"/>
  <c r="J83"/>
  <c r="G83"/>
  <c r="M83"/>
  <c r="F83"/>
  <c r="L83"/>
  <c r="K83"/>
  <c r="E83"/>
  <c r="H83"/>
  <c r="I83"/>
  <c r="O83"/>
  <c r="N83"/>
  <c r="D83"/>
  <c r="P82"/>
  <c r="D84" l="1"/>
  <c r="E84" s="1"/>
  <c r="F84" s="1"/>
  <c r="G84" s="1"/>
  <c r="H84" s="1"/>
  <c r="I84" s="1"/>
  <c r="J84" s="1"/>
  <c r="K84" s="1"/>
  <c r="L84" s="1"/>
  <c r="M84" s="1"/>
  <c r="N84" s="1"/>
  <c r="O84" s="1"/>
  <c r="P83"/>
</calcChain>
</file>

<file path=xl/sharedStrings.xml><?xml version="1.0" encoding="utf-8"?>
<sst xmlns="http://schemas.openxmlformats.org/spreadsheetml/2006/main" count="947" uniqueCount="155">
  <si>
    <t>SERVIÇOS PARA MANUTENÇÃO DE ILUMINAÇÃO PÚBLICA</t>
  </si>
  <si>
    <t>ITEM</t>
  </si>
  <si>
    <t>FONTE</t>
  </si>
  <si>
    <t>CÓDIGO</t>
  </si>
  <si>
    <t>DESCRIÇÃO</t>
  </si>
  <si>
    <t>UNID</t>
  </si>
  <si>
    <t>QTDADE</t>
  </si>
  <si>
    <t>VALOR UNITÁRIO</t>
  </si>
  <si>
    <t>BDI</t>
  </si>
  <si>
    <t>VALOR UNITÁRIO 
COM BDI</t>
  </si>
  <si>
    <t>VALOR TOTAL COM BDI</t>
  </si>
  <si>
    <t>DESLOCAMENTO</t>
  </si>
  <si>
    <t>SINAPI</t>
  </si>
  <si>
    <t>00002436</t>
  </si>
  <si>
    <t>ELETRICISTA.</t>
  </si>
  <si>
    <t>h</t>
  </si>
  <si>
    <t>00000247</t>
  </si>
  <si>
    <t>TROCA DE LÂMPADA 70 W VAPOR DE SODIO. (NECESSÁRIO GUINDASTE COM CESTO ISOLADO)</t>
  </si>
  <si>
    <t>5928</t>
  </si>
  <si>
    <t>GUINDASTE MUNK COM CESTO.</t>
  </si>
  <si>
    <t>CPOS</t>
  </si>
  <si>
    <t>LÂMPADA DE VAPOR DE SÓDIO DE 70 W.</t>
  </si>
  <si>
    <t>TROCA DE LÂMPADA 100 W VAPOR DE SODIO. (NECESSÁRIO GUINDASTE COM CESTO ISOLADO)</t>
  </si>
  <si>
    <t>MERCADO</t>
  </si>
  <si>
    <t>-</t>
  </si>
  <si>
    <t>LAMPADA VAPOR SODIO 100W – TUBULAR DE ACORDO COM A ABNT NBR - IEC 60662 / 1997 E COM SELO PROCEL</t>
  </si>
  <si>
    <t>TROCA DE LÂMPADA 150 W VAPOR DE SODIO. (NECESSÁRIO GUINDASTE COM CESTO ISOLADO)</t>
  </si>
  <si>
    <t>00012216</t>
  </si>
  <si>
    <t>LAMPADA VAPOR SODIO 150W – TUBULAR</t>
  </si>
  <si>
    <t>TROCA DE LÂMPADA 250 W VAPOR DE SODIO. (NECESSÁRIO GUINDASTE COM CESTO ISOLADO)</t>
  </si>
  <si>
    <t>00003757</t>
  </si>
  <si>
    <t>LAMPADA VAPOR SODIO 250W – TUBULAR</t>
  </si>
  <si>
    <t>TROCA DE LÂMPADA 400 W VAPOR DE SODIO. (NECESSÁRIO GUINDASTE COM CESTO ISOLADO)</t>
  </si>
  <si>
    <t>00003758</t>
  </si>
  <si>
    <t>LAMPADA VAPOR SODIO 400W – TUBULAR</t>
  </si>
  <si>
    <t>TROCA DE REATOR 70 W VAPOR DE SODIO.  (NECESSÁRIO GUINDASTE COM CESTO ISOLADO)</t>
  </si>
  <si>
    <t>REATOR ELETROMAGNÉTICO DE ALTO FATOR DE POTÊNCIA, PARA LÂMPADA VAPOR DE SÓDIO 70 W / 220 V</t>
  </si>
  <si>
    <t>TROCA DE REATOR 100 W VAPOR DE SODIO.  (NECESSÁRIO GUINDASTE COM CESTO ISOLADO)</t>
  </si>
  <si>
    <t>REATOR LAMPADA VAPOR DE SODIO 100W DE ACORDO COM A ABNT NBR – 13593 / 2011 VERSÃO CORRIGIDA: 2013 COM SELO PROCEL</t>
  </si>
  <si>
    <t>TROCA DE REATOR 150 W VAPOR DE SODIO. (NECESSÁRIO GUINDASTE COM CESTO ISOLADO)</t>
  </si>
  <si>
    <t>REATOR ELETROMAGNÉTICO DE ALTO FATOR DE POTÊNCIA, PARA LÂMPADA VAPOR DE SÓDIO 150 W / 220 V</t>
  </si>
  <si>
    <t>TROCA DE REATOR 250 W VAPOR DE SODIO. (NECESSÁRIO GUINDASTE COM CESTO ISOLADO)</t>
  </si>
  <si>
    <t>REATOR ELETROMAGNÉTICO DE ALTO FATOR DE POTÊNCIA, PARA LÂMPADA VAPOR DE SÓDIO 250 W / 220 V</t>
  </si>
  <si>
    <t>TROCA DE REATOR 400 W VAPOR DE SODIO. (NECESSÁRIO GUINDASTE COM CESTO ISOLADO)</t>
  </si>
  <si>
    <t>REATOR ELETROMAGNÉTICO DE ALTO FATOR DE POTÊNCIA, PARA LÂMPADA VAPOR DE SÓDIO 400 W / 220 V</t>
  </si>
  <si>
    <t>TROCA DE RELE FOTOELETRONICO (NECESSÁRIO GUINDASTE COM CESTO ISOLADO)</t>
  </si>
  <si>
    <t>00002510</t>
  </si>
  <si>
    <t>RELE FOTOELETRONICO 1000W/220V</t>
  </si>
  <si>
    <t>TROCA DE CABO DE COBRE ISOLADO 750V 2 x 4 mm² (EM BRAÇOS DE ILUMINAÇÃO PÚBLICA)</t>
  </si>
  <si>
    <t>00034607</t>
  </si>
  <si>
    <t>CABO DE COBRE ISOLADO 750V 2 x 4 mm²</t>
  </si>
  <si>
    <t>M</t>
  </si>
  <si>
    <t>CONECTOR TIPO PERFURAÇÃO (IP)</t>
  </si>
  <si>
    <t>TROCA DE LUMINÁRIA PÚBLICA FECHADA COMPLETA COM VIDRO PLANO TEMPERADO PARA LAMPADAS DE 100W VAPOR DE SÓDIO E TOMADA PARA RELÉ FOTOELETRICO PARA FIXAÇÃO EM BRAÇO E COM KIT INTEGRADO.  EM ACORDO COM A NBR 5101/2012 E ABNT NBR 15129/2012. (NECESSÁRIO GUINDASTE COM CESTO ISOLADO)</t>
  </si>
  <si>
    <t>00003787</t>
  </si>
  <si>
    <t>LUMINARIA FECHADA P/ ILUMINACAO PUBLICA</t>
  </si>
  <si>
    <t>TROCA DE LUMINÁRIA PÚBLICA FECHADA COM VIDRO PLANO TEMPERADO PARA LAMPADAS DE 150W VAPOR DE SÓDIO E TOMADA PARA RELÉ FOTOELETRICO PARA FIXAÇÃO EM BRAÇO E COM KIT INTEGRADO. EM ACORDO COM A NBR 5101/2012 E ABNT NBR 15129/2012. (NECESSÁRIO GUINDASTE COM CESTO ISOLADO)</t>
  </si>
  <si>
    <t>TROCA DE LUMINÁRIA PÚBLICA FECHADA COM VIDRO PLANO TEMPERADO PARA LAMPADAS DE 250W VAPOR DE SÓDIO E TOMADA PARA RELÉ FOTOELETRICO PARA FIXAÇÃO EM BRAÇO E COM KIT INTEGRADO. EM ACORDO COM A NBR 5101/2012 E ABNT NBR 15129/2012. (NECESSÁRIO GUINDASTE COM CESTO ISOLADO)</t>
  </si>
  <si>
    <t>TROCA DE LUMINÁRIA PÚBLICA FECHADA COM VIDRO PLANO TEMPERADO PARA LAMPADAS DE 400W VAPOR DE SÓDIO E TOMADA PARA RELÉ FOTOELETRICO PARA FIXAÇÃO EM BRAÇO E COM KIT INTEGRADO.  EM ACORDO COM A NBR 5101/2012 E ABNT NBR 15129/2012. (NECESSÁRIO GUINDASTE COM CESTO ISOLADO)</t>
  </si>
  <si>
    <t>TROCA DE BRAÇO PARA LUMINARIA PÚBLICA DE ACORDO COM A ABNT NBR 14744/ 2001, TIPO CURTO EM ACORDO COM A CONCESSIONARIA LOCAL (CPFL PIRATININGA) COM ELEMENTOS DE FIXAÇÃO. (NECESSÁRIO GUINDASTE COM CESTO ISOLADO)</t>
  </si>
  <si>
    <t>CINTA DE AÇO PARA POSTE CIRCULAR – 250mm COM ELEMENTOS DE FIXAÇÃO.</t>
  </si>
  <si>
    <t>PARAFUSO CABEÇA ABAULADA (FRANCÊS) M16 X 70mm.</t>
  </si>
  <si>
    <t>TROCA DE BRAÇO PARA LUMINARIA PÚBLICA DE ACORDO COM A ABNT NBR 14744/ 2001, TIPO MÉDIO EM ACORDO COM A CONCESSIONARIA LOCAL (CPFL PIRATININGA) COM ELEMENTOS DE FIXAÇÃO. (NECESSÁRIO GUINDASTE COM CESTO ISOLADO)</t>
  </si>
  <si>
    <t>BRAÇO PARA LUMINARIA PÚBLICA DE ACORDO COM A ABNT NBR 14744/ 2001, TIPO MÉDIO EM ACORDO COM A CONCESSIONARIA LOCAL (CPFL PIRATININGA) COM ELEMENTOS DE FIXAÇÃO.</t>
  </si>
  <si>
    <t>TROCA DE BRAÇO PARA LUMINARIA PÚBLICA DE ACORDO COM A ABNT NBR 14744/ 2001, TIPO LONGO EM ACORDO COM A CONCESSIONARIA LOCAL (CPFL PIRATININGA) COM ELEMENTOS DE FIXAÇÃO. (NECESSÁRIO GUINDASTE COM CESTO ISOLADO)</t>
  </si>
  <si>
    <t>BRAÇO PARA LUMINARIA PÚBLICA DE ACORDO COM A ABNT NBR 14744/ 2001, TIPO LONGO EM ACORDO COM A CONCESSIONARIA LOCAL (CPFL PIRATININGA) COM ELEMENTOS DE FIXAÇÃO.</t>
  </si>
  <si>
    <t>TROCA DE CONTATOR 94 A.</t>
  </si>
  <si>
    <t>72345</t>
  </si>
  <si>
    <t>CONTATOR TRIPOLAR I NOMIMAL 94A - FORNECIMENTO E INSTALACAO INCLUSIVE ELETROTÉCNICO</t>
  </si>
  <si>
    <t>COLOCAÇÃO DE POSTE FERRO GALVANIZADO DE ENGASTAR RETO TELECONICO ALTURA  = 6 M DE ACORDO COM A ABNT NBR 14744:2001, ABNT NBR 6123:1988 VERSÃO CORRIGIDA 2:2013 E ABNT NBR 6323:2007</t>
  </si>
  <si>
    <t>POSTE TELECÔNICO RETO EM AÇO SAE 1010/1020 GALVANIZADO A FOGO, ALTURA DE 6,00m.</t>
  </si>
  <si>
    <t>COLOCAÇÃO DE POSTE FERRO GALVANIZADO DE ENGASTAR RETO TELECONICO ALTURA  = 10 M DE ACORDO COM A ABNT NBR 14744:2001, ABNT NBR 6123:1988 VERSÃO CORRIGIDA 2:2013 E ABNT NBR 6323:2007</t>
  </si>
  <si>
    <t>POSTE TELECÔNICO RETO EM AÇO SAE 1010/1020 GALVANIZADO A FOGO, ALTURA DE 10,00m.</t>
  </si>
  <si>
    <t>COLOCAÇÃO DE POSTE FERRO GALVANIZADO DE ENGASTAR RETO TELECONICO ALTURA  = 15 M DE ACORDO COM A ABNT NBR 14744:2001, ABNT NBR 6123:1988 VERSÃO CORRIGIDA 2:2013 E ABNT NBR 6323:2007</t>
  </si>
  <si>
    <t>POSTE TELECÔNICO RETO EM AÇO SAE 1010/1020 GALVANIZADO A FOGO, ALTURA DE 15,00m.</t>
  </si>
  <si>
    <t>TROCA DE SUPORTE TUBULAR DE FIXAÇÃO EM POSTE PARA 1 LUMINÁRIA (NECESSÁRIO GUINDASTE COM CESTO ISOLADO)</t>
  </si>
  <si>
    <t>SUPORTE TUBULAR DE FIXAÇÃO EM POSTE PARA 1 LUMINÁRIA TIPO PÉTALA.</t>
  </si>
  <si>
    <t>TROCA DE SUPORTE TUBULAR DE FIXAÇÃO EM POSTE PARA 2 LUMINÁRIAS (NECESSÁRIO GUINDASTE COM CESTO ISOLADO)</t>
  </si>
  <si>
    <t>SUPORTE TUBULAR DE FIXAÇÃO EM POSTE PARA 2 LUMINÁRIAS TIPO PÉTALA.</t>
  </si>
  <si>
    <t>TROCA DE SUPORTE TUBULAR DE FIXAÇÃO EM POSTE PARA 3 LUMINÁRIAS (NECESSÁRIO GUINDASTE COM CESTO ISOLADO)</t>
  </si>
  <si>
    <t>SUPORTE TUBULAR DE FIXAÇÃO EM POSTE PARA 3 LUMINÁRIAS TIPO PÉTALA.</t>
  </si>
  <si>
    <t>TROCA DE SUPORTE TUBULAR DE FIXAÇÃO EM POSTE PARA 4 LUMINÁRIAS (NECESSÁRIO GUINDASTE COM CESTO ISOLADO)</t>
  </si>
  <si>
    <t>SUPORTE TUBULAR DE FIXAÇÃO EM POSTE PARA 4 LUMINÁRIAS TIPO PÉTALA.</t>
  </si>
  <si>
    <t>TROCA DE LÂMPADA VAPOR DE SÓDIO 400 W. (NECESSÁRIO ESCADA OU ANDAIME)</t>
  </si>
  <si>
    <t>TROCA DE REATOR 400 W. (NECESSÁRIO ESCADA OU ANDAIME)</t>
  </si>
  <si>
    <t>TROCA DE RELE FOTOELETRONICO (NECESSÁRIO ESCADA OU ANDAIME)</t>
  </si>
  <si>
    <t>TROCA DE CABO DE ALUMINIO TRIPLEX 16 MM² (NECESSÁRIO ESCADA OU ANDAIME)</t>
  </si>
  <si>
    <t>CABO DE ALUMINIO TRIPLEX 16 MM2</t>
  </si>
  <si>
    <t>TROCA DE LUMINÁRIA PÚBLICA FECHADA COM VIDRO PLANO TEMPERADO PARA LAMPADAS DE 400W VAPOR DE SÓDIO E TOMADA PARA RELÉ FOTOELETRICO PARA FIXAÇÃO EM BRAÇO E COM KIT INTEGRADO.  EM ACORDO COM A NBR 5101/2012 E ABNT NBR 15129/2012. (NECESSÁRIO ESCADA OU ANDAIME)</t>
  </si>
  <si>
    <t>COLOCAÇÃO DE POSTE PADRÃO CPFL</t>
  </si>
  <si>
    <t>00034712</t>
  </si>
  <si>
    <t>POSTE PADRÃO, 1 CAIXA, H = 7,5 M</t>
  </si>
  <si>
    <t>00001019</t>
  </si>
  <si>
    <t>CABO DE COBRE ISOLAMENTO ANTI-CHAMA 0,6/1KV 35MM2 (1 CONDUTOR) TP SINTENAX PIRELLI OU EQUIV</t>
  </si>
  <si>
    <t>00002373</t>
  </si>
  <si>
    <t>DISJUNTOR TERMOMAGNETICO TRIPOLAR 100A</t>
  </si>
  <si>
    <t>00001020</t>
  </si>
  <si>
    <t>CABO DE COBRE ISOLAMENTO ANTI-CHAMA 0,6/1KV 10MM2 (1 CONDUTOR) 
TP SINTENAX PIRELLI OU EQUIV</t>
  </si>
  <si>
    <t>HASTE DE ATERRAMENTO, DN 3/4 X 3000MM , EM ACO REVESTIDO COM UMA 
CAMADA DE COBRE ELETROLÍTICO COM CONECTOR.</t>
  </si>
  <si>
    <t>PASSAGEM DE CABO DE COBRE 25 mm²</t>
  </si>
  <si>
    <t>00000996</t>
  </si>
  <si>
    <t>CABO DE COBRE ISOLAMENTO ANTI-CHAMA 0,6/1KV 25MM2 (1 CONDUTOR) TP SINTENAX PIRELLI OU EQUIV</t>
  </si>
  <si>
    <t>00002689</t>
  </si>
  <si>
    <t>ELETRODUTO PVC FLEXIVEL CORRUGADO 20MM TIPO TIGREFLEX OU EQUIV</t>
  </si>
  <si>
    <t>PASSAGEM DE CABO DE COBRE 35 mm²</t>
  </si>
  <si>
    <t>VALOR TOTAL 
COM BDI</t>
  </si>
  <si>
    <t>OBRA:</t>
  </si>
  <si>
    <t>REF.:</t>
  </si>
  <si>
    <t>SINAPI Março 2014 c/ desoneração; Mercado; CPOS Boletim 161</t>
  </si>
  <si>
    <t>BDI: 25,00%</t>
  </si>
  <si>
    <t>CRONOGRAMA FÍSICO/FINANCEIRO</t>
  </si>
  <si>
    <t>TOTAL DO ITEM</t>
  </si>
  <si>
    <t>EXECUÇÃO EM MESES</t>
  </si>
  <si>
    <t>TOTAL</t>
  </si>
  <si>
    <t>VALOR TOTAL</t>
  </si>
  <si>
    <t>PERCENTUAL PERÍODO</t>
  </si>
  <si>
    <t>PERCENTUAL ACUMULADO</t>
  </si>
  <si>
    <t>OBRA: SERVIÇOS PARA MANUTENÇÃO DE ILUMINAÇÃO PÚBLICA</t>
  </si>
  <si>
    <t>LOCAL: PERÍMETRO URBANO DO MUNICÍPIO</t>
  </si>
  <si>
    <t xml:space="preserve">   Prefeitura Municipal de Colina   
Orçamento Material e Mão de Obra</t>
  </si>
  <si>
    <t>ELETRICISTA.(AUXILIAR)</t>
  </si>
  <si>
    <t>ELETRICISTA.)AUXILIAR)</t>
  </si>
  <si>
    <t>BRAÇO PARA LUMINARIA PÚBLICA DE ACORDO COM A ABNT NBR 14744/ 2001, TIPO CURTO EM ACORDO COM A CONCESSIONARIA LOCAL COM ELEMENTOS DE FIXAÇÃO.</t>
  </si>
  <si>
    <t>TROCA DE BRAÇO PARA LUMINARIA PÚBLICA DE ACORDO COM A ABNT NBR 14744/ 2001, TIPO CURTO EM ACORDO COM A CONCESSIONARIA LOCAL COM ELEMENTOS DE FIXAÇÃO. (NECESSÁRIO GUINDASTE COM CESTO ISOLADO)</t>
  </si>
  <si>
    <t>TROCA DE BRAÇO PARA LUMINARIA PÚBLICA DE ACORDO COM A ABNT NBR 14744/ 2001, TIPO MÉDIO EM ACORDO COM A CONCESSIONARIA LOCAL COM ELEMENTOS DE FIXAÇÃO. (NECESSÁRIO GUINDASTE COM CESTO ISOLADO)</t>
  </si>
  <si>
    <t>TROCA DE BRAÇO PARA LUMINARIA PÚBLICA DE ACORDO COM A ABNT NBR 14744/ 2001, TIPO LONGO EM ACORDO COM A CONCESSIONARIA LOCAL COM ELEMENTOS DE FIXAÇÃO. (NECESSÁRIO GUINDASTE COM CESTO ISOLADO)</t>
  </si>
  <si>
    <t>TROCA DE LAMPADA DE LED DE 50 W (NECESSÁRIO GUINDASTE COM CESTO ISOLADO</t>
  </si>
  <si>
    <t>TROCA DE LAMPADA DE LED DE 80 W (NECESSÁRIO GUINDASTE COM CESTO ISOLADO</t>
  </si>
  <si>
    <t>TROCA DE LAMPADA DE LED DE 100 W (NECESSÁRIO GUINDASTE COM CESTO ISOLADO</t>
  </si>
  <si>
    <t>TROCA DE LAMPADA DE LED DE 120 W (NECESSÁRIO GUINDASTE COM CESTO ISOLADO</t>
  </si>
  <si>
    <t>TROCA DE LAMPADA DE LED DE 150 W (NECESSÁRIO GUINDASTE COM CESTO ISOLADO</t>
  </si>
  <si>
    <t>LAMPADA LED 80W – DE ACORDO COM PORTARIAS DO INMETRO Nº 118 DE 06/03/2015 E Nº 20 DE 15/02/2017</t>
  </si>
  <si>
    <t>LAMPADA LED 100W – DE ACORDO COM A PORTARIAS INMETRO Nº 118 DE 06/03/2015 E Nº 20 DE 15/02/2017</t>
  </si>
  <si>
    <t>LAMPADA LED 120W – DE ACORDO COM PORTARIAS INMETRO Nº 118 DE 06/03/2015 E Nº 20 DE 15/02/2017</t>
  </si>
  <si>
    <t>LAMPADA LED 150W – DE ACORDO COM PORTARIAS INMETRO Nº 118 DE 06/03/2015 E Nº 20 DE 15/02/2017</t>
  </si>
  <si>
    <t>Fontes: SINAPI Dezembro 2019 c/ desoneração; Mercado; CPOS Boletim 177</t>
  </si>
  <si>
    <t>COLINA, 27 DE FEVEREIRO DE 2020</t>
  </si>
  <si>
    <t>83478</t>
  </si>
  <si>
    <t>00003380</t>
  </si>
  <si>
    <t>TROCA DE LAMPADA DE LED DE 200 W (NECESSÁRIO GUINDASTE COM CESTO ISOLADO</t>
  </si>
  <si>
    <t>LAMPADA LED 200W –  DE ACORDO COM PORTARIAS INMETRO Nº 118 DE 06/03/2015 E Nº 20 DE 15/02/2017</t>
  </si>
  <si>
    <t>LAMPADA LED 50W – DE ACORDO COM PORTARIAS DO INMETRO Nº118 DE 06/03/2015 E Nº20 DE 15/02/2017</t>
  </si>
  <si>
    <t xml:space="preserve">SERVIÇO DE CALL CENTER - CADASTRAMENTO </t>
  </si>
  <si>
    <t>SERVIÇO DE CALL CENTER - CADASTRAMENTO - PARA ATENDIMENTO DAS OCORRÊNCIAS E SOLICITAÇÕES DOS MUNICÍPES, COM SERVIÇO DE 0800 COM ATENDIMENTO HUMANO DAS 07H00M AS 17H00M E ATENDIMENTO ELETRONICO APÓS ESSE HORÁRIO, BEM COMO DISPONIBILIZAÇÃO DE PORTAL WEB PARA CESSO 24H</t>
  </si>
  <si>
    <t>DIA</t>
  </si>
  <si>
    <t>SERVIÇO DE CADASTRAMENTO GEORREFERENCIADO DE CADA PONTO DE ILUMINAÇÃO PUBLICA, COM EMPLACAMENTO PARA PATRIMONIZAÇÃO.</t>
  </si>
  <si>
    <t>SERVIÇO DE LOCAÇÃO DE SOFTWARE DE GESTÃO DE ILUMINAÇÃO PÚBLICA PARA CONTROLE DAS OPERAÇÕES E MANUTENÇÃO DA ILUMINAÇÃO PÚBLICA MUNICIPAL.</t>
  </si>
  <si>
    <t>TROCA DE LAMPADA DE VAPOR METÁLICO DE 100 W (NECESSÁRIO GUINDASTE COM CESTO ISOLADO</t>
  </si>
  <si>
    <t>LAMPADA DE VAPOR METÁLICO DE 100W - TUBULAR DE ACORDO COM ABNT NBR - IEC 60662 / 1997 E COM SELO PROCEL</t>
  </si>
  <si>
    <t>LAMPADA DE VAPOR METÁLICO DE 150W - TUBULAR DE ACORDO COM ABNT NBR - IEC 60662 / 1997 E COM SELO PROCEL</t>
  </si>
  <si>
    <t>TROCA DE LAMPADA DE VAPOR METÁLICO DE 150 W (NECESSÁRIO GUINDASTE COM CESTO ISOLADO</t>
  </si>
  <si>
    <t>TROCA DE LAMPADA DE VAPOR METÁLICO DE 250 W (NECESSÁRIO GUINDASTE COM CESTO ISOLADO</t>
  </si>
  <si>
    <t>LAMPADA DE VAPOR METÁLICO DE 250W - TUBULAR DE ACORDO COM ABNT NBR - IEC 60662 / 1997 E COM SELO PROCEL</t>
  </si>
  <si>
    <t>TROCA DE LAMPADA DE VAPOR METÁLICO DE 400 W (NECESSÁRIO GUINDASTE COM CESTO ISOLADO</t>
  </si>
  <si>
    <t>LAMPADA DE VAPOR METÁLICO DE 400W - TUBULAR DE ACORDO COM ABNT NBR - IEC 60662 / 1997 E COM SELO PROCEL</t>
  </si>
</sst>
</file>

<file path=xl/styles.xml><?xml version="1.0" encoding="utf-8"?>
<styleSheet xmlns="http://schemas.openxmlformats.org/spreadsheetml/2006/main">
  <numFmts count="3">
    <numFmt numFmtId="164" formatCode="&quot;R$ &quot;#,##0.00"/>
    <numFmt numFmtId="165" formatCode="[$R$-416]\ #,##0.00;[Red]\-[$R$-416]\ #,##0.00"/>
    <numFmt numFmtId="166" formatCode="&quot; R$ &quot;* #,##0.00\ ;&quot; R$ &quot;* \(#,##0.00\);&quot; R$ &quot;* \-#\ ;@\ "/>
  </numFmts>
  <fonts count="22"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b/>
      <sz val="20"/>
      <name val="Arial"/>
      <family val="2"/>
      <charset val="1"/>
    </font>
    <font>
      <b/>
      <sz val="9"/>
      <name val="Arial"/>
      <family val="2"/>
      <charset val="1"/>
    </font>
    <font>
      <b/>
      <sz val="12"/>
      <name val="Arial"/>
      <family val="2"/>
      <charset val="1"/>
    </font>
    <font>
      <sz val="9"/>
      <color rgb="FF00000A"/>
      <name val="Arial"/>
      <family val="2"/>
      <charset val="1"/>
    </font>
    <font>
      <sz val="10"/>
      <color rgb="FF00000A"/>
      <name val="Arial"/>
      <family val="2"/>
      <charset val="1"/>
    </font>
    <font>
      <sz val="9"/>
      <color rgb="FF000000"/>
      <name val="Arial"/>
      <family val="2"/>
      <charset val="1"/>
    </font>
    <font>
      <sz val="12"/>
      <name val="Calibri"/>
      <family val="2"/>
    </font>
    <font>
      <sz val="12"/>
      <name val="Times New Roman"/>
      <family val="1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b/>
      <sz val="22"/>
      <name val="Calibri"/>
      <family val="2"/>
    </font>
    <font>
      <b/>
      <sz val="14"/>
      <name val="Calibri"/>
      <family val="2"/>
    </font>
    <font>
      <sz val="9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FFFF00"/>
        <bgColor rgb="FFFFFF00"/>
      </patternFill>
    </fill>
    <fill>
      <patternFill patternType="solid">
        <fgColor rgb="FFE6E6E6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E6E6E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6" fontId="12" fillId="0" borderId="0"/>
    <xf numFmtId="0" fontId="12" fillId="0" borderId="0"/>
  </cellStyleXfs>
  <cellXfs count="125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7" fillId="0" borderId="1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center" vertical="center"/>
    </xf>
    <xf numFmtId="0" fontId="11" fillId="4" borderId="0" xfId="2" applyFont="1" applyFill="1" applyBorder="1" applyAlignment="1">
      <alignment horizontal="right" vertical="center" wrapText="1"/>
    </xf>
    <xf numFmtId="4" fontId="10" fillId="4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3" fontId="15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/>
    </xf>
    <xf numFmtId="10" fontId="9" fillId="0" borderId="1" xfId="1" applyNumberFormat="1" applyFont="1" applyBorder="1" applyAlignment="1" applyProtection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0" fontId="0" fillId="0" borderId="1" xfId="0" applyNumberFormat="1" applyBorder="1"/>
    <xf numFmtId="10" fontId="0" fillId="0" borderId="1" xfId="0" applyNumberFormat="1" applyBorder="1"/>
    <xf numFmtId="164" fontId="2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Fill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right" vertical="top"/>
    </xf>
    <xf numFmtId="0" fontId="21" fillId="3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horizontal="right"/>
    </xf>
    <xf numFmtId="0" fontId="20" fillId="8" borderId="1" xfId="0" applyFont="1" applyFill="1" applyBorder="1" applyAlignment="1">
      <alignment horizontal="center"/>
    </xf>
    <xf numFmtId="49" fontId="20" fillId="8" borderId="1" xfId="0" applyNumberFormat="1" applyFont="1" applyFill="1" applyBorder="1" applyAlignment="1">
      <alignment horizontal="center"/>
    </xf>
    <xf numFmtId="0" fontId="21" fillId="8" borderId="1" xfId="0" applyFont="1" applyFill="1" applyBorder="1" applyAlignment="1">
      <alignment wrapText="1"/>
    </xf>
    <xf numFmtId="0" fontId="21" fillId="8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justify" vertical="center"/>
    </xf>
    <xf numFmtId="165" fontId="9" fillId="4" borderId="1" xfId="0" applyNumberFormat="1" applyFont="1" applyFill="1" applyBorder="1" applyAlignment="1">
      <alignment horizontal="center" vertical="center"/>
    </xf>
    <xf numFmtId="1" fontId="18" fillId="0" borderId="3" xfId="0" applyNumberFormat="1" applyFont="1" applyBorder="1" applyAlignment="1">
      <alignment horizontal="justify" wrapText="1"/>
    </xf>
    <xf numFmtId="1" fontId="18" fillId="0" borderId="4" xfId="0" applyNumberFormat="1" applyFont="1" applyBorder="1" applyAlignment="1">
      <alignment horizontal="justify" wrapText="1"/>
    </xf>
    <xf numFmtId="1" fontId="18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3">
    <cellStyle name="Moeda" xfId="1" builtinId="4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649800</xdr:colOff>
      <xdr:row>0</xdr:row>
      <xdr:rowOff>180000</xdr:rowOff>
    </xdr:from>
    <xdr:to>
      <xdr:col>5</xdr:col>
      <xdr:colOff>247320</xdr:colOff>
      <xdr:row>0</xdr:row>
      <xdr:rowOff>1239840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800" y="180000"/>
          <a:ext cx="7788240" cy="105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308"/>
  <sheetViews>
    <sheetView showZeros="0" tabSelected="1" topLeftCell="A298" zoomScaleSheetLayoutView="85" zoomScalePageLayoutView="85" workbookViewId="0">
      <selection activeCell="D312" sqref="D312"/>
    </sheetView>
  </sheetViews>
  <sheetFormatPr defaultRowHeight="12.75"/>
  <cols>
    <col min="1" max="1" width="5.28515625" style="1"/>
    <col min="2" max="2" width="10.85546875" style="2"/>
    <col min="3" max="3" width="9.42578125" style="2"/>
    <col min="4" max="4" width="69.85546875" style="3"/>
    <col min="5" max="5" width="8" style="4"/>
    <col min="6" max="6" width="7.28515625" style="5"/>
    <col min="7" max="7" width="14.5703125" style="6"/>
    <col min="8" max="8" width="9.42578125" style="6" bestFit="1" customWidth="1"/>
    <col min="9" max="9" width="15.140625" style="6"/>
    <col min="10" max="10" width="22" style="6" customWidth="1"/>
    <col min="11" max="78" width="11.5703125" style="7"/>
    <col min="79" max="1025" width="11.5703125"/>
  </cols>
  <sheetData>
    <row r="1" spans="1:16" s="7" customFormat="1" ht="83.25" customHeight="1">
      <c r="A1" s="8"/>
      <c r="B1" s="9"/>
      <c r="C1" s="9"/>
      <c r="D1" s="101" t="s">
        <v>119</v>
      </c>
      <c r="E1" s="101"/>
      <c r="F1" s="101"/>
      <c r="G1" s="101"/>
      <c r="H1" s="101"/>
      <c r="I1" s="10"/>
      <c r="J1" s="10"/>
      <c r="K1" s="11"/>
      <c r="L1" s="11"/>
      <c r="M1" s="11"/>
      <c r="N1" s="11"/>
      <c r="O1" s="11"/>
      <c r="P1" s="11"/>
    </row>
    <row r="2" spans="1:16" ht="14.25" customHeight="1">
      <c r="A2" s="102" t="s">
        <v>117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6" ht="14.85" customHeight="1">
      <c r="A3" s="105" t="s">
        <v>118</v>
      </c>
      <c r="B3" s="106"/>
      <c r="C3" s="106"/>
      <c r="D3" s="106"/>
      <c r="E3" s="106"/>
      <c r="F3" s="106"/>
      <c r="G3" s="106"/>
      <c r="H3" s="106"/>
      <c r="I3" s="106"/>
      <c r="J3" s="107"/>
    </row>
    <row r="4" spans="1:16" ht="14.85" customHeight="1">
      <c r="A4" s="108" t="s">
        <v>135</v>
      </c>
      <c r="B4" s="109"/>
      <c r="C4" s="109"/>
      <c r="D4" s="109"/>
      <c r="E4" s="109"/>
      <c r="F4" s="109"/>
      <c r="G4" s="109"/>
      <c r="H4" s="109"/>
      <c r="I4" s="109"/>
      <c r="J4" s="110"/>
    </row>
    <row r="5" spans="1:16" ht="24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5" t="s">
        <v>6</v>
      </c>
      <c r="G5" s="16" t="s">
        <v>7</v>
      </c>
      <c r="H5" s="16" t="s">
        <v>8</v>
      </c>
      <c r="I5" s="17" t="s">
        <v>9</v>
      </c>
      <c r="J5" s="16" t="s">
        <v>10</v>
      </c>
    </row>
    <row r="6" spans="1:16">
      <c r="A6" s="88">
        <v>1</v>
      </c>
      <c r="B6" s="89"/>
      <c r="C6" s="89"/>
      <c r="D6" s="90" t="s">
        <v>11</v>
      </c>
      <c r="E6" s="91" t="s">
        <v>5</v>
      </c>
      <c r="F6" s="91">
        <v>1</v>
      </c>
      <c r="G6" s="92">
        <f>(G7*F7)+(G8*F8)</f>
        <v>7.5449999999999999</v>
      </c>
      <c r="H6" s="92">
        <f>(G6*25)/100</f>
        <v>1.88625</v>
      </c>
      <c r="I6" s="92">
        <f>I7+I8</f>
        <v>9.4312500000000004</v>
      </c>
      <c r="J6" s="92">
        <f>I6*F6</f>
        <v>9.4312500000000004</v>
      </c>
    </row>
    <row r="7" spans="1:16">
      <c r="B7" s="19" t="s">
        <v>12</v>
      </c>
      <c r="C7" s="20" t="s">
        <v>13</v>
      </c>
      <c r="D7" s="21" t="s">
        <v>14</v>
      </c>
      <c r="E7" s="22" t="s">
        <v>15</v>
      </c>
      <c r="F7" s="22">
        <v>0.25</v>
      </c>
      <c r="G7" s="72">
        <v>17.72</v>
      </c>
      <c r="H7" s="23">
        <f>(G7*25)/100</f>
        <v>4.43</v>
      </c>
      <c r="I7" s="23">
        <f>(H7+G7)*F7</f>
        <v>5.5374999999999996</v>
      </c>
      <c r="J7" s="23"/>
    </row>
    <row r="8" spans="1:16">
      <c r="B8" s="19" t="s">
        <v>12</v>
      </c>
      <c r="C8" s="20" t="s">
        <v>16</v>
      </c>
      <c r="D8" s="21" t="s">
        <v>120</v>
      </c>
      <c r="E8" s="22" t="s">
        <v>15</v>
      </c>
      <c r="F8" s="22">
        <v>0.25</v>
      </c>
      <c r="G8" s="72">
        <v>12.46</v>
      </c>
      <c r="H8" s="23">
        <f>(G8*25)/100</f>
        <v>3.1150000000000002</v>
      </c>
      <c r="I8" s="23">
        <f>(H8+G8)*F8</f>
        <v>3.8937500000000003</v>
      </c>
      <c r="J8" s="23"/>
    </row>
    <row r="9" spans="1:16" s="7" customFormat="1">
      <c r="A9" s="8"/>
      <c r="B9" s="24"/>
      <c r="C9" s="25"/>
      <c r="D9" s="26"/>
      <c r="E9" s="27"/>
      <c r="F9" s="27"/>
      <c r="G9" s="28"/>
      <c r="H9" s="28"/>
      <c r="I9" s="28"/>
      <c r="J9" s="28"/>
    </row>
    <row r="10" spans="1:16" ht="24">
      <c r="A10" s="88">
        <v>2</v>
      </c>
      <c r="B10" s="89"/>
      <c r="C10" s="89"/>
      <c r="D10" s="90" t="s">
        <v>17</v>
      </c>
      <c r="E10" s="91" t="s">
        <v>5</v>
      </c>
      <c r="F10" s="91">
        <v>1</v>
      </c>
      <c r="G10" s="92">
        <f>(G11*F11)+(G12*F12)+(G13*F13)+(G14*F14)</f>
        <v>135</v>
      </c>
      <c r="H10" s="92">
        <f>(G10*25)/100</f>
        <v>33.75</v>
      </c>
      <c r="I10" s="92">
        <f>I11+I12+I13+I14</f>
        <v>168.75</v>
      </c>
      <c r="J10" s="92">
        <f>I10*F10</f>
        <v>168.75</v>
      </c>
    </row>
    <row r="11" spans="1:16">
      <c r="B11" s="19" t="s">
        <v>12</v>
      </c>
      <c r="C11" s="20" t="s">
        <v>13</v>
      </c>
      <c r="D11" s="21" t="s">
        <v>14</v>
      </c>
      <c r="E11" s="22" t="s">
        <v>15</v>
      </c>
      <c r="F11" s="22">
        <v>0.2</v>
      </c>
      <c r="G11" s="72">
        <v>17.72</v>
      </c>
      <c r="H11" s="23">
        <f>(G11*25)/100</f>
        <v>4.43</v>
      </c>
      <c r="I11" s="23">
        <f>(H11+G11)*F11</f>
        <v>4.43</v>
      </c>
      <c r="J11" s="23"/>
    </row>
    <row r="12" spans="1:16">
      <c r="B12" s="19" t="s">
        <v>12</v>
      </c>
      <c r="C12" s="20" t="s">
        <v>16</v>
      </c>
      <c r="D12" s="21" t="s">
        <v>120</v>
      </c>
      <c r="E12" s="22" t="s">
        <v>15</v>
      </c>
      <c r="F12" s="22">
        <v>0.2</v>
      </c>
      <c r="G12" s="72">
        <v>12.46</v>
      </c>
      <c r="H12" s="23">
        <f>(G12*25)/100</f>
        <v>3.1150000000000002</v>
      </c>
      <c r="I12" s="23">
        <f>(H12+G12)*F12</f>
        <v>3.1150000000000002</v>
      </c>
      <c r="J12" s="23"/>
    </row>
    <row r="13" spans="1:16">
      <c r="B13" s="19" t="s">
        <v>12</v>
      </c>
      <c r="C13" s="20" t="s">
        <v>18</v>
      </c>
      <c r="D13" s="21" t="s">
        <v>19</v>
      </c>
      <c r="E13" s="22" t="s">
        <v>15</v>
      </c>
      <c r="F13" s="22">
        <v>0.2</v>
      </c>
      <c r="G13" s="72">
        <v>150.16999999999999</v>
      </c>
      <c r="H13" s="23">
        <f>(G13*25)/100</f>
        <v>37.542499999999997</v>
      </c>
      <c r="I13" s="23">
        <f>(H13+G13)*F13</f>
        <v>37.542499999999997</v>
      </c>
      <c r="J13" s="23"/>
    </row>
    <row r="14" spans="1:16">
      <c r="B14" s="19" t="s">
        <v>20</v>
      </c>
      <c r="C14" s="19">
        <v>410520</v>
      </c>
      <c r="D14" s="80" t="s">
        <v>21</v>
      </c>
      <c r="E14" s="22" t="s">
        <v>5</v>
      </c>
      <c r="F14" s="22">
        <v>1</v>
      </c>
      <c r="G14" s="72">
        <v>98.93</v>
      </c>
      <c r="H14" s="23">
        <f>(G14*25)/100</f>
        <v>24.732500000000002</v>
      </c>
      <c r="I14" s="23">
        <f>(H14+G14)*F14</f>
        <v>123.66250000000001</v>
      </c>
      <c r="J14" s="23"/>
    </row>
    <row r="15" spans="1:16" s="7" customFormat="1">
      <c r="A15" s="29"/>
      <c r="B15" s="30"/>
      <c r="C15" s="30"/>
      <c r="D15" s="31"/>
      <c r="E15" s="32"/>
      <c r="F15" s="32"/>
      <c r="G15" s="33"/>
      <c r="H15" s="33"/>
      <c r="I15" s="34"/>
      <c r="J15" s="33"/>
    </row>
    <row r="16" spans="1:16" ht="24">
      <c r="A16" s="88">
        <v>3</v>
      </c>
      <c r="B16" s="89"/>
      <c r="C16" s="89"/>
      <c r="D16" s="90" t="s">
        <v>22</v>
      </c>
      <c r="E16" s="91" t="s">
        <v>5</v>
      </c>
      <c r="F16" s="91">
        <v>1</v>
      </c>
      <c r="G16" s="92">
        <f>(G17*F17)+(G18*F18)+(G19*F19)+(G20*F20)</f>
        <v>145.27000000000001</v>
      </c>
      <c r="H16" s="92">
        <f>(G16*25)/100</f>
        <v>36.317500000000003</v>
      </c>
      <c r="I16" s="92">
        <f>I17+I18+I19+I20</f>
        <v>181.58750000000001</v>
      </c>
      <c r="J16" s="92">
        <f>I16*F16</f>
        <v>181.58750000000001</v>
      </c>
    </row>
    <row r="17" spans="1:10">
      <c r="B17" s="19" t="s">
        <v>12</v>
      </c>
      <c r="C17" s="20" t="s">
        <v>13</v>
      </c>
      <c r="D17" s="21" t="s">
        <v>14</v>
      </c>
      <c r="E17" s="22" t="s">
        <v>15</v>
      </c>
      <c r="F17" s="22">
        <v>0.2</v>
      </c>
      <c r="G17" s="72">
        <v>17.72</v>
      </c>
      <c r="H17" s="23">
        <f>(G17*25)/100</f>
        <v>4.43</v>
      </c>
      <c r="I17" s="23">
        <f>(H17+G17)*F17</f>
        <v>4.43</v>
      </c>
      <c r="J17" s="23"/>
    </row>
    <row r="18" spans="1:10">
      <c r="B18" s="19" t="s">
        <v>12</v>
      </c>
      <c r="C18" s="20" t="s">
        <v>16</v>
      </c>
      <c r="D18" s="21" t="s">
        <v>120</v>
      </c>
      <c r="E18" s="22" t="s">
        <v>15</v>
      </c>
      <c r="F18" s="22">
        <v>0.2</v>
      </c>
      <c r="G18" s="72">
        <v>12.46</v>
      </c>
      <c r="H18" s="23">
        <f>(G18*25)/100</f>
        <v>3.1150000000000002</v>
      </c>
      <c r="I18" s="23">
        <f>(H18+G18)*F18</f>
        <v>3.1150000000000002</v>
      </c>
      <c r="J18" s="23"/>
    </row>
    <row r="19" spans="1:10">
      <c r="B19" s="19" t="s">
        <v>12</v>
      </c>
      <c r="C19" s="20" t="s">
        <v>18</v>
      </c>
      <c r="D19" s="21" t="s">
        <v>19</v>
      </c>
      <c r="E19" s="22" t="s">
        <v>15</v>
      </c>
      <c r="F19" s="22">
        <v>0.2</v>
      </c>
      <c r="G19" s="72">
        <v>150.16999999999999</v>
      </c>
      <c r="H19" s="23">
        <f>(G19*25)/100</f>
        <v>37.542499999999997</v>
      </c>
      <c r="I19" s="23">
        <f>(H19+G19)*F19</f>
        <v>37.542499999999997</v>
      </c>
      <c r="J19" s="23"/>
    </row>
    <row r="20" spans="1:10" ht="24">
      <c r="B20" s="71" t="s">
        <v>23</v>
      </c>
      <c r="C20" s="71">
        <v>4105720</v>
      </c>
      <c r="D20" s="21" t="s">
        <v>25</v>
      </c>
      <c r="E20" s="22" t="s">
        <v>5</v>
      </c>
      <c r="F20" s="22">
        <v>1</v>
      </c>
      <c r="G20" s="72">
        <v>109.2</v>
      </c>
      <c r="H20" s="23">
        <f>(G20*25)/100</f>
        <v>27.3</v>
      </c>
      <c r="I20" s="23">
        <f>(H20+G20)*F20</f>
        <v>136.5</v>
      </c>
      <c r="J20" s="23"/>
    </row>
    <row r="21" spans="1:10" s="7" customFormat="1">
      <c r="A21" s="8"/>
      <c r="B21" s="24"/>
      <c r="C21" s="35"/>
      <c r="D21" s="26"/>
      <c r="E21" s="27"/>
      <c r="F21" s="27"/>
      <c r="G21" s="28"/>
      <c r="H21" s="28"/>
      <c r="I21" s="28"/>
      <c r="J21" s="28"/>
    </row>
    <row r="22" spans="1:10" ht="24">
      <c r="A22" s="88">
        <v>4</v>
      </c>
      <c r="B22" s="89"/>
      <c r="C22" s="89"/>
      <c r="D22" s="90" t="s">
        <v>26</v>
      </c>
      <c r="E22" s="91" t="s">
        <v>5</v>
      </c>
      <c r="F22" s="91">
        <v>1</v>
      </c>
      <c r="G22" s="92">
        <f>(G23*F23)+(G24*F24)+(G25*F25)+(G26*F26)</f>
        <v>70.62</v>
      </c>
      <c r="H22" s="92">
        <f>(G22*25)/100</f>
        <v>17.655000000000001</v>
      </c>
      <c r="I22" s="92">
        <f>I23+I24+I25+I26</f>
        <v>88.275000000000006</v>
      </c>
      <c r="J22" s="92">
        <f>I22*F22</f>
        <v>88.275000000000006</v>
      </c>
    </row>
    <row r="23" spans="1:10">
      <c r="B23" s="19" t="s">
        <v>12</v>
      </c>
      <c r="C23" s="20" t="s">
        <v>13</v>
      </c>
      <c r="D23" s="21" t="s">
        <v>14</v>
      </c>
      <c r="E23" s="22" t="s">
        <v>15</v>
      </c>
      <c r="F23" s="22">
        <v>0.2</v>
      </c>
      <c r="G23" s="72">
        <v>17.72</v>
      </c>
      <c r="H23" s="23">
        <f>(G23*25)/100</f>
        <v>4.43</v>
      </c>
      <c r="I23" s="23">
        <f>(H23+G23)*F23</f>
        <v>4.43</v>
      </c>
      <c r="J23" s="23"/>
    </row>
    <row r="24" spans="1:10">
      <c r="B24" s="19" t="s">
        <v>12</v>
      </c>
      <c r="C24" s="20" t="s">
        <v>16</v>
      </c>
      <c r="D24" s="21" t="s">
        <v>120</v>
      </c>
      <c r="E24" s="22" t="s">
        <v>15</v>
      </c>
      <c r="F24" s="22">
        <v>0.2</v>
      </c>
      <c r="G24" s="72">
        <v>12.46</v>
      </c>
      <c r="H24" s="23">
        <f>(G24*25)/100</f>
        <v>3.1150000000000002</v>
      </c>
      <c r="I24" s="23">
        <f>(H24+G24)*F24</f>
        <v>3.1150000000000002</v>
      </c>
      <c r="J24" s="23"/>
    </row>
    <row r="25" spans="1:10">
      <c r="B25" s="19" t="s">
        <v>12</v>
      </c>
      <c r="C25" s="20" t="s">
        <v>18</v>
      </c>
      <c r="D25" s="21" t="s">
        <v>19</v>
      </c>
      <c r="E25" s="22" t="s">
        <v>15</v>
      </c>
      <c r="F25" s="22">
        <v>0.2</v>
      </c>
      <c r="G25" s="72">
        <v>150.16999999999999</v>
      </c>
      <c r="H25" s="23">
        <f>(G25*25)/100</f>
        <v>37.542499999999997</v>
      </c>
      <c r="I25" s="23">
        <f>(H25+G25)*F25</f>
        <v>37.542499999999997</v>
      </c>
      <c r="J25" s="23"/>
    </row>
    <row r="26" spans="1:10">
      <c r="B26" s="19" t="s">
        <v>12</v>
      </c>
      <c r="C26" s="20" t="s">
        <v>27</v>
      </c>
      <c r="D26" s="36" t="s">
        <v>28</v>
      </c>
      <c r="E26" s="22" t="s">
        <v>5</v>
      </c>
      <c r="F26" s="22">
        <v>1</v>
      </c>
      <c r="G26" s="72">
        <v>34.549999999999997</v>
      </c>
      <c r="H26" s="23">
        <f>(G26*25)/100</f>
        <v>8.6374999999999993</v>
      </c>
      <c r="I26" s="23">
        <f>(H26+G26)*F26</f>
        <v>43.1875</v>
      </c>
      <c r="J26" s="23"/>
    </row>
    <row r="27" spans="1:10" s="7" customFormat="1">
      <c r="A27" s="8"/>
      <c r="B27" s="24"/>
      <c r="C27" s="24"/>
      <c r="D27" s="37"/>
      <c r="E27" s="27"/>
      <c r="F27" s="27"/>
      <c r="G27" s="28"/>
      <c r="H27" s="28"/>
      <c r="I27" s="28"/>
      <c r="J27" s="28"/>
    </row>
    <row r="28" spans="1:10" ht="24">
      <c r="A28" s="88">
        <v>5</v>
      </c>
      <c r="B28" s="89"/>
      <c r="C28" s="89"/>
      <c r="D28" s="90" t="s">
        <v>29</v>
      </c>
      <c r="E28" s="91" t="s">
        <v>5</v>
      </c>
      <c r="F28" s="91">
        <v>1</v>
      </c>
      <c r="G28" s="92">
        <f>(G29*F29)+(G30*F30)+(G31*F31)+(G32*F32)</f>
        <v>76.02000000000001</v>
      </c>
      <c r="H28" s="92">
        <f>(G28*25)/100</f>
        <v>19.005000000000003</v>
      </c>
      <c r="I28" s="92">
        <f>I29+I30+I31+I32</f>
        <v>95.025000000000006</v>
      </c>
      <c r="J28" s="92">
        <f>I28*F28</f>
        <v>95.025000000000006</v>
      </c>
    </row>
    <row r="29" spans="1:10">
      <c r="B29" s="19" t="s">
        <v>12</v>
      </c>
      <c r="C29" s="20" t="s">
        <v>13</v>
      </c>
      <c r="D29" s="21" t="s">
        <v>14</v>
      </c>
      <c r="E29" s="22" t="s">
        <v>15</v>
      </c>
      <c r="F29" s="22">
        <v>0.2</v>
      </c>
      <c r="G29" s="72">
        <v>17.72</v>
      </c>
      <c r="H29" s="23">
        <f>(G29*25)/100</f>
        <v>4.43</v>
      </c>
      <c r="I29" s="23">
        <f>(H29+G29)*F29</f>
        <v>4.43</v>
      </c>
      <c r="J29" s="23"/>
    </row>
    <row r="30" spans="1:10">
      <c r="B30" s="19" t="s">
        <v>12</v>
      </c>
      <c r="C30" s="20" t="s">
        <v>16</v>
      </c>
      <c r="D30" s="21" t="s">
        <v>120</v>
      </c>
      <c r="E30" s="22" t="s">
        <v>15</v>
      </c>
      <c r="F30" s="22">
        <v>0.2</v>
      </c>
      <c r="G30" s="72">
        <v>12.46</v>
      </c>
      <c r="H30" s="23">
        <f>(G30*25)/100</f>
        <v>3.1150000000000002</v>
      </c>
      <c r="I30" s="23">
        <f>(H30+G30)*F30</f>
        <v>3.1150000000000002</v>
      </c>
      <c r="J30" s="23"/>
    </row>
    <row r="31" spans="1:10">
      <c r="B31" s="19" t="s">
        <v>12</v>
      </c>
      <c r="C31" s="20" t="s">
        <v>18</v>
      </c>
      <c r="D31" s="21" t="s">
        <v>19</v>
      </c>
      <c r="E31" s="22" t="s">
        <v>15</v>
      </c>
      <c r="F31" s="22">
        <v>0.2</v>
      </c>
      <c r="G31" s="72">
        <v>150.16999999999999</v>
      </c>
      <c r="H31" s="23">
        <f>(G31*25)/100</f>
        <v>37.542499999999997</v>
      </c>
      <c r="I31" s="23">
        <f>(H31+G31)*F31</f>
        <v>37.542499999999997</v>
      </c>
      <c r="J31" s="23"/>
    </row>
    <row r="32" spans="1:10">
      <c r="B32" s="19" t="s">
        <v>12</v>
      </c>
      <c r="C32" s="20" t="s">
        <v>30</v>
      </c>
      <c r="D32" s="36" t="s">
        <v>31</v>
      </c>
      <c r="E32" s="22" t="s">
        <v>5</v>
      </c>
      <c r="F32" s="22">
        <v>1</v>
      </c>
      <c r="G32" s="72">
        <v>39.950000000000003</v>
      </c>
      <c r="H32" s="23">
        <f>(G32*25)/100</f>
        <v>9.9875000000000007</v>
      </c>
      <c r="I32" s="23">
        <f>(H32+G32)*F32</f>
        <v>49.9375</v>
      </c>
      <c r="J32" s="23"/>
    </row>
    <row r="33" spans="1:10" s="7" customFormat="1">
      <c r="A33" s="8"/>
      <c r="B33" s="24"/>
      <c r="C33" s="24"/>
      <c r="D33" s="37"/>
      <c r="E33" s="27"/>
      <c r="F33" s="27"/>
      <c r="G33" s="28"/>
      <c r="H33" s="28"/>
      <c r="I33" s="28"/>
      <c r="J33" s="28"/>
    </row>
    <row r="34" spans="1:10" ht="24">
      <c r="A34" s="88">
        <v>6</v>
      </c>
      <c r="B34" s="89"/>
      <c r="C34" s="89"/>
      <c r="D34" s="90" t="s">
        <v>32</v>
      </c>
      <c r="E34" s="91" t="s">
        <v>5</v>
      </c>
      <c r="F34" s="91">
        <v>1</v>
      </c>
      <c r="G34" s="92">
        <f>(G35*F35)+(G36*F36)+(G37*F37)+(G38*F38)</f>
        <v>82.65</v>
      </c>
      <c r="H34" s="92">
        <f>(G34*25)/100</f>
        <v>20.662500000000001</v>
      </c>
      <c r="I34" s="92">
        <f>I35+I36+I37+I38</f>
        <v>103.3125</v>
      </c>
      <c r="J34" s="92">
        <f>I34*F34</f>
        <v>103.3125</v>
      </c>
    </row>
    <row r="35" spans="1:10">
      <c r="B35" s="19" t="s">
        <v>12</v>
      </c>
      <c r="C35" s="20" t="s">
        <v>13</v>
      </c>
      <c r="D35" s="21" t="s">
        <v>14</v>
      </c>
      <c r="E35" s="22" t="s">
        <v>15</v>
      </c>
      <c r="F35" s="22">
        <v>0.2</v>
      </c>
      <c r="G35" s="72">
        <v>17.72</v>
      </c>
      <c r="H35" s="23">
        <f>(G35*25)/100</f>
        <v>4.43</v>
      </c>
      <c r="I35" s="23">
        <f>(H35+G35)*F35</f>
        <v>4.43</v>
      </c>
      <c r="J35" s="23"/>
    </row>
    <row r="36" spans="1:10">
      <c r="B36" s="19" t="s">
        <v>12</v>
      </c>
      <c r="C36" s="20" t="s">
        <v>16</v>
      </c>
      <c r="D36" s="21" t="s">
        <v>120</v>
      </c>
      <c r="E36" s="22" t="s">
        <v>15</v>
      </c>
      <c r="F36" s="22">
        <v>0.2</v>
      </c>
      <c r="G36" s="72">
        <v>12.46</v>
      </c>
      <c r="H36" s="23">
        <f>(G36*25)/100</f>
        <v>3.1150000000000002</v>
      </c>
      <c r="I36" s="23">
        <f>(H36+G36)*F36</f>
        <v>3.1150000000000002</v>
      </c>
      <c r="J36" s="23"/>
    </row>
    <row r="37" spans="1:10">
      <c r="B37" s="19" t="s">
        <v>12</v>
      </c>
      <c r="C37" s="20" t="s">
        <v>18</v>
      </c>
      <c r="D37" s="21" t="s">
        <v>19</v>
      </c>
      <c r="E37" s="22" t="s">
        <v>15</v>
      </c>
      <c r="F37" s="22">
        <v>0.2</v>
      </c>
      <c r="G37" s="72">
        <v>150.16999999999999</v>
      </c>
      <c r="H37" s="23">
        <f>(G37*25)/100</f>
        <v>37.542499999999997</v>
      </c>
      <c r="I37" s="23">
        <f>(H37+G37)*F37</f>
        <v>37.542499999999997</v>
      </c>
      <c r="J37" s="23"/>
    </row>
    <row r="38" spans="1:10">
      <c r="B38" s="19" t="s">
        <v>12</v>
      </c>
      <c r="C38" s="20" t="s">
        <v>33</v>
      </c>
      <c r="D38" s="36" t="s">
        <v>34</v>
      </c>
      <c r="E38" s="22" t="s">
        <v>5</v>
      </c>
      <c r="F38" s="22">
        <v>1</v>
      </c>
      <c r="G38" s="72">
        <v>46.58</v>
      </c>
      <c r="H38" s="23">
        <f>(G38*25)/100</f>
        <v>11.645</v>
      </c>
      <c r="I38" s="23">
        <f>(H38+G38)*F38</f>
        <v>58.224999999999994</v>
      </c>
      <c r="J38" s="23"/>
    </row>
    <row r="39" spans="1:10">
      <c r="A39" s="81"/>
      <c r="B39" s="82"/>
      <c r="C39" s="83"/>
      <c r="D39" s="84"/>
      <c r="E39" s="85"/>
      <c r="F39" s="85"/>
      <c r="G39" s="86"/>
      <c r="H39" s="87"/>
      <c r="I39" s="87"/>
      <c r="J39" s="87"/>
    </row>
    <row r="40" spans="1:10" s="7" customFormat="1">
      <c r="A40" s="8"/>
      <c r="B40" s="24"/>
      <c r="C40" s="25"/>
      <c r="D40" s="37"/>
      <c r="E40" s="27"/>
      <c r="F40" s="27"/>
      <c r="G40" s="28"/>
      <c r="H40" s="28"/>
      <c r="I40" s="28"/>
      <c r="J40" s="28"/>
    </row>
    <row r="41" spans="1:10" ht="24">
      <c r="A41" s="88">
        <v>7</v>
      </c>
      <c r="B41" s="89"/>
      <c r="C41" s="89"/>
      <c r="D41" s="90" t="s">
        <v>35</v>
      </c>
      <c r="E41" s="91" t="s">
        <v>5</v>
      </c>
      <c r="F41" s="91">
        <v>1</v>
      </c>
      <c r="G41" s="92">
        <f>(G42*F42)+(G43*F43)+(G44*F44)+(G45*F45)</f>
        <v>82.72999999999999</v>
      </c>
      <c r="H41" s="92">
        <f>(G41*25)/100</f>
        <v>20.682499999999994</v>
      </c>
      <c r="I41" s="92">
        <f>I42+I43+I44+I45</f>
        <v>103.41249999999999</v>
      </c>
      <c r="J41" s="92">
        <f>I41*F41</f>
        <v>103.41249999999999</v>
      </c>
    </row>
    <row r="42" spans="1:10">
      <c r="B42" s="19" t="s">
        <v>12</v>
      </c>
      <c r="C42" s="20" t="s">
        <v>13</v>
      </c>
      <c r="D42" s="21" t="s">
        <v>14</v>
      </c>
      <c r="E42" s="22" t="s">
        <v>15</v>
      </c>
      <c r="F42" s="22">
        <v>0.2</v>
      </c>
      <c r="G42" s="72">
        <v>17.72</v>
      </c>
      <c r="H42" s="23">
        <f>(G42*25)/100</f>
        <v>4.43</v>
      </c>
      <c r="I42" s="23">
        <f>(H42+G42)*F42</f>
        <v>4.43</v>
      </c>
      <c r="J42" s="23"/>
    </row>
    <row r="43" spans="1:10">
      <c r="B43" s="19" t="s">
        <v>12</v>
      </c>
      <c r="C43" s="20" t="s">
        <v>16</v>
      </c>
      <c r="D43" s="21">
        <v>0</v>
      </c>
      <c r="E43" s="22" t="s">
        <v>15</v>
      </c>
      <c r="F43" s="22">
        <v>0.2</v>
      </c>
      <c r="G43" s="72">
        <v>12.46</v>
      </c>
      <c r="H43" s="23">
        <f>(G43*25)/100</f>
        <v>3.1150000000000002</v>
      </c>
      <c r="I43" s="23">
        <f>(H43+G43)*F43</f>
        <v>3.1150000000000002</v>
      </c>
      <c r="J43" s="23"/>
    </row>
    <row r="44" spans="1:10">
      <c r="B44" s="19" t="s">
        <v>12</v>
      </c>
      <c r="C44" s="20" t="s">
        <v>18</v>
      </c>
      <c r="D44" s="21" t="s">
        <v>19</v>
      </c>
      <c r="E44" s="22" t="s">
        <v>15</v>
      </c>
      <c r="F44" s="22">
        <v>0.2</v>
      </c>
      <c r="G44" s="72">
        <v>150.16999999999999</v>
      </c>
      <c r="H44" s="23">
        <f>(G44*25)/100</f>
        <v>37.542499999999997</v>
      </c>
      <c r="I44" s="23">
        <f>(H44+G44)*F44</f>
        <v>37.542499999999997</v>
      </c>
      <c r="J44" s="23"/>
    </row>
    <row r="45" spans="1:10" ht="24">
      <c r="B45" s="71" t="s">
        <v>20</v>
      </c>
      <c r="C45" s="71">
        <v>410821</v>
      </c>
      <c r="D45" s="21" t="s">
        <v>36</v>
      </c>
      <c r="E45" s="22" t="s">
        <v>5</v>
      </c>
      <c r="F45" s="22">
        <v>1</v>
      </c>
      <c r="G45" s="72">
        <v>46.66</v>
      </c>
      <c r="H45" s="23">
        <f>(G45*25)/100</f>
        <v>11.664999999999999</v>
      </c>
      <c r="I45" s="23">
        <f>(H45+G45)*F45</f>
        <v>58.324999999999996</v>
      </c>
      <c r="J45" s="23"/>
    </row>
    <row r="46" spans="1:10" s="7" customFormat="1">
      <c r="A46" s="8"/>
      <c r="B46" s="24"/>
      <c r="C46" s="24"/>
      <c r="D46" s="37"/>
      <c r="E46" s="27"/>
      <c r="F46" s="27"/>
      <c r="G46" s="28"/>
      <c r="H46" s="28"/>
      <c r="I46" s="28"/>
      <c r="J46" s="28"/>
    </row>
    <row r="47" spans="1:10" ht="24">
      <c r="A47" s="88">
        <v>8</v>
      </c>
      <c r="B47" s="89"/>
      <c r="C47" s="89"/>
      <c r="D47" s="90" t="s">
        <v>37</v>
      </c>
      <c r="E47" s="91" t="s">
        <v>5</v>
      </c>
      <c r="F47" s="91">
        <v>1</v>
      </c>
      <c r="G47" s="92">
        <f>(G48*F48)+(G49*F49)+(G50*F50)+(G51*F51)</f>
        <v>112.57</v>
      </c>
      <c r="H47" s="92">
        <f>(G47*25)/100</f>
        <v>28.142499999999998</v>
      </c>
      <c r="I47" s="92">
        <f>I48+I49+I50+I51</f>
        <v>140.71250000000001</v>
      </c>
      <c r="J47" s="92">
        <f>I47*F47</f>
        <v>140.71250000000001</v>
      </c>
    </row>
    <row r="48" spans="1:10">
      <c r="B48" s="19" t="s">
        <v>12</v>
      </c>
      <c r="C48" s="20" t="s">
        <v>13</v>
      </c>
      <c r="D48" s="21" t="s">
        <v>14</v>
      </c>
      <c r="E48" s="22" t="s">
        <v>15</v>
      </c>
      <c r="F48" s="22">
        <v>0.2</v>
      </c>
      <c r="G48" s="72">
        <v>17.72</v>
      </c>
      <c r="H48" s="23">
        <f>(G48*25)/100</f>
        <v>4.43</v>
      </c>
      <c r="I48" s="23">
        <f>(H48+G48)*F48</f>
        <v>4.43</v>
      </c>
      <c r="J48" s="23"/>
    </row>
    <row r="49" spans="1:10">
      <c r="B49" s="19" t="s">
        <v>12</v>
      </c>
      <c r="C49" s="20" t="s">
        <v>16</v>
      </c>
      <c r="D49" s="21" t="s">
        <v>120</v>
      </c>
      <c r="E49" s="22" t="s">
        <v>15</v>
      </c>
      <c r="F49" s="22">
        <v>0.2</v>
      </c>
      <c r="G49" s="72">
        <v>12.46</v>
      </c>
      <c r="H49" s="23">
        <f>(G49*25)/100</f>
        <v>3.1150000000000002</v>
      </c>
      <c r="I49" s="23">
        <f>(H49+G49)*F49</f>
        <v>3.1150000000000002</v>
      </c>
      <c r="J49" s="23"/>
    </row>
    <row r="50" spans="1:10">
      <c r="B50" s="19" t="s">
        <v>12</v>
      </c>
      <c r="C50" s="20" t="s">
        <v>18</v>
      </c>
      <c r="D50" s="21" t="s">
        <v>19</v>
      </c>
      <c r="E50" s="22" t="s">
        <v>15</v>
      </c>
      <c r="F50" s="22">
        <v>0.2</v>
      </c>
      <c r="G50" s="72">
        <v>150.16999999999999</v>
      </c>
      <c r="H50" s="23">
        <f>(G50*25)/100</f>
        <v>37.542499999999997</v>
      </c>
      <c r="I50" s="23">
        <f>(H50+G50)*F50</f>
        <v>37.542499999999997</v>
      </c>
      <c r="J50" s="23"/>
    </row>
    <row r="51" spans="1:10" ht="24">
      <c r="B51" s="71" t="s">
        <v>23</v>
      </c>
      <c r="C51" s="19" t="s">
        <v>24</v>
      </c>
      <c r="D51" s="36" t="s">
        <v>38</v>
      </c>
      <c r="E51" s="22" t="s">
        <v>5</v>
      </c>
      <c r="F51" s="22">
        <v>1</v>
      </c>
      <c r="G51" s="70">
        <v>76.5</v>
      </c>
      <c r="H51" s="23">
        <f>(G51*25)/100</f>
        <v>19.125</v>
      </c>
      <c r="I51" s="23">
        <f>(H51+G51)*F51</f>
        <v>95.625</v>
      </c>
      <c r="J51" s="23"/>
    </row>
    <row r="52" spans="1:10" s="7" customFormat="1">
      <c r="A52" s="8"/>
      <c r="B52" s="9"/>
      <c r="C52" s="9"/>
      <c r="D52" s="38"/>
      <c r="E52" s="39"/>
      <c r="F52" s="40"/>
      <c r="G52" s="41"/>
      <c r="H52" s="41"/>
      <c r="I52" s="41"/>
      <c r="J52" s="41"/>
    </row>
    <row r="53" spans="1:10" ht="24">
      <c r="A53" s="88">
        <v>9</v>
      </c>
      <c r="B53" s="89"/>
      <c r="C53" s="89"/>
      <c r="D53" s="90" t="s">
        <v>39</v>
      </c>
      <c r="E53" s="91" t="s">
        <v>5</v>
      </c>
      <c r="F53" s="91">
        <v>1</v>
      </c>
      <c r="G53" s="92">
        <f>(G54*F54)+(G55*F55)+(G56*F56)+(G57*F57)</f>
        <v>112.57</v>
      </c>
      <c r="H53" s="92">
        <f>(G53*25)/100</f>
        <v>28.142499999999998</v>
      </c>
      <c r="I53" s="92">
        <f>I54+I55+I56+I57</f>
        <v>140.71250000000001</v>
      </c>
      <c r="J53" s="92">
        <f>I53*F53</f>
        <v>140.71250000000001</v>
      </c>
    </row>
    <row r="54" spans="1:10">
      <c r="B54" s="19" t="s">
        <v>12</v>
      </c>
      <c r="C54" s="20" t="s">
        <v>13</v>
      </c>
      <c r="D54" s="21" t="s">
        <v>14</v>
      </c>
      <c r="E54" s="22" t="s">
        <v>15</v>
      </c>
      <c r="F54" s="22">
        <v>0.2</v>
      </c>
      <c r="G54" s="72">
        <v>17.72</v>
      </c>
      <c r="H54" s="23">
        <f>(G54*25)/100</f>
        <v>4.43</v>
      </c>
      <c r="I54" s="23">
        <f>(H54+G54)*F54</f>
        <v>4.43</v>
      </c>
      <c r="J54" s="23"/>
    </row>
    <row r="55" spans="1:10">
      <c r="B55" s="19" t="s">
        <v>12</v>
      </c>
      <c r="C55" s="20" t="s">
        <v>16</v>
      </c>
      <c r="D55" s="21" t="s">
        <v>120</v>
      </c>
      <c r="E55" s="22" t="s">
        <v>15</v>
      </c>
      <c r="F55" s="22">
        <v>0.2</v>
      </c>
      <c r="G55" s="72">
        <v>12.46</v>
      </c>
      <c r="H55" s="23">
        <f>(G55*25)/100</f>
        <v>3.1150000000000002</v>
      </c>
      <c r="I55" s="23">
        <f>(H55+G55)*F55</f>
        <v>3.1150000000000002</v>
      </c>
      <c r="J55" s="23"/>
    </row>
    <row r="56" spans="1:10">
      <c r="B56" s="19" t="s">
        <v>12</v>
      </c>
      <c r="C56" s="20" t="s">
        <v>18</v>
      </c>
      <c r="D56" s="21" t="s">
        <v>19</v>
      </c>
      <c r="E56" s="22" t="s">
        <v>15</v>
      </c>
      <c r="F56" s="22">
        <v>0.2</v>
      </c>
      <c r="G56" s="72">
        <v>150.16999999999999</v>
      </c>
      <c r="H56" s="23">
        <f>(G56*25)/100</f>
        <v>37.542499999999997</v>
      </c>
      <c r="I56" s="23">
        <f>(H56+G56)*F56</f>
        <v>37.542499999999997</v>
      </c>
      <c r="J56" s="23"/>
    </row>
    <row r="57" spans="1:10" ht="24">
      <c r="B57" s="71" t="s">
        <v>20</v>
      </c>
      <c r="C57" s="71">
        <v>410823</v>
      </c>
      <c r="D57" s="21" t="s">
        <v>40</v>
      </c>
      <c r="E57" s="22" t="s">
        <v>5</v>
      </c>
      <c r="F57" s="22">
        <v>1</v>
      </c>
      <c r="G57" s="23">
        <v>76.5</v>
      </c>
      <c r="H57" s="23">
        <f>(G57*25)/100</f>
        <v>19.125</v>
      </c>
      <c r="I57" s="23">
        <f>(H57+G57)*F57</f>
        <v>95.625</v>
      </c>
      <c r="J57" s="23"/>
    </row>
    <row r="58" spans="1:10" s="7" customFormat="1">
      <c r="A58" s="8"/>
      <c r="B58" s="9"/>
      <c r="C58" s="9"/>
      <c r="D58" s="38"/>
      <c r="E58" s="39"/>
      <c r="F58" s="40"/>
      <c r="G58" s="41"/>
      <c r="H58" s="41"/>
      <c r="I58" s="41"/>
      <c r="J58" s="41"/>
    </row>
    <row r="59" spans="1:10" ht="24">
      <c r="A59" s="88">
        <v>10</v>
      </c>
      <c r="B59" s="89"/>
      <c r="C59" s="89"/>
      <c r="D59" s="90" t="s">
        <v>41</v>
      </c>
      <c r="E59" s="91" t="s">
        <v>5</v>
      </c>
      <c r="F59" s="91">
        <v>1</v>
      </c>
      <c r="G59" s="92">
        <f>(G60*F60)+(G61*F61)+(G62*F62)+(G63*F63)</f>
        <v>135.41</v>
      </c>
      <c r="H59" s="92">
        <f>(G59*25)/100</f>
        <v>33.852499999999999</v>
      </c>
      <c r="I59" s="92">
        <f>I60+I61+I62+I63</f>
        <v>169.26250000000002</v>
      </c>
      <c r="J59" s="92">
        <f>I59*F59</f>
        <v>169.26250000000002</v>
      </c>
    </row>
    <row r="60" spans="1:10">
      <c r="B60" s="19" t="s">
        <v>12</v>
      </c>
      <c r="C60" s="20" t="s">
        <v>13</v>
      </c>
      <c r="D60" s="21" t="s">
        <v>14</v>
      </c>
      <c r="E60" s="22" t="s">
        <v>15</v>
      </c>
      <c r="F60" s="22">
        <v>0.2</v>
      </c>
      <c r="G60" s="72">
        <v>17.72</v>
      </c>
      <c r="H60" s="23">
        <f>(G60*25)/100</f>
        <v>4.43</v>
      </c>
      <c r="I60" s="23">
        <f>(H60+G60)*F60</f>
        <v>4.43</v>
      </c>
      <c r="J60" s="23"/>
    </row>
    <row r="61" spans="1:10">
      <c r="B61" s="19" t="s">
        <v>12</v>
      </c>
      <c r="C61" s="20" t="s">
        <v>16</v>
      </c>
      <c r="D61" s="21" t="s">
        <v>120</v>
      </c>
      <c r="E61" s="22" t="s">
        <v>15</v>
      </c>
      <c r="F61" s="22">
        <v>0.2</v>
      </c>
      <c r="G61" s="72">
        <v>12.46</v>
      </c>
      <c r="H61" s="23">
        <f>(G61*25)/100</f>
        <v>3.1150000000000002</v>
      </c>
      <c r="I61" s="23">
        <f>(H61+G61)*F61</f>
        <v>3.1150000000000002</v>
      </c>
      <c r="J61" s="23"/>
    </row>
    <row r="62" spans="1:10">
      <c r="B62" s="19" t="s">
        <v>12</v>
      </c>
      <c r="C62" s="20" t="s">
        <v>18</v>
      </c>
      <c r="D62" s="21" t="s">
        <v>19</v>
      </c>
      <c r="E62" s="22" t="s">
        <v>15</v>
      </c>
      <c r="F62" s="22">
        <v>0.2</v>
      </c>
      <c r="G62" s="72">
        <v>150.16999999999999</v>
      </c>
      <c r="H62" s="23">
        <f>(G62*25)/100</f>
        <v>37.542499999999997</v>
      </c>
      <c r="I62" s="23">
        <f>(H62+G62)*F62</f>
        <v>37.542499999999997</v>
      </c>
      <c r="J62" s="23"/>
    </row>
    <row r="63" spans="1:10" ht="24">
      <c r="B63" s="71" t="s">
        <v>20</v>
      </c>
      <c r="C63" s="71">
        <v>410825</v>
      </c>
      <c r="D63" s="21" t="s">
        <v>42</v>
      </c>
      <c r="E63" s="22" t="s">
        <v>5</v>
      </c>
      <c r="F63" s="22">
        <v>1</v>
      </c>
      <c r="G63" s="72">
        <v>99.34</v>
      </c>
      <c r="H63" s="23">
        <f>(G63*25)/100</f>
        <v>24.835000000000001</v>
      </c>
      <c r="I63" s="23">
        <f>(H63+G63)*F63</f>
        <v>124.17500000000001</v>
      </c>
      <c r="J63" s="23"/>
    </row>
    <row r="64" spans="1:10" s="7" customFormat="1">
      <c r="A64" s="8"/>
      <c r="B64" s="9"/>
      <c r="C64" s="9"/>
      <c r="D64" s="38"/>
      <c r="E64" s="39"/>
      <c r="F64" s="40"/>
      <c r="G64" s="41"/>
      <c r="H64" s="41"/>
      <c r="I64" s="41"/>
      <c r="J64" s="41"/>
    </row>
    <row r="65" spans="1:10" ht="24">
      <c r="A65" s="88">
        <v>11</v>
      </c>
      <c r="B65" s="89"/>
      <c r="C65" s="89"/>
      <c r="D65" s="90" t="s">
        <v>43</v>
      </c>
      <c r="E65" s="91" t="s">
        <v>5</v>
      </c>
      <c r="F65" s="91">
        <v>1</v>
      </c>
      <c r="G65" s="92">
        <f>(G66*F66)+(G67*F67)+(G68*F68)+(G69*F69)</f>
        <v>171.43</v>
      </c>
      <c r="H65" s="92">
        <f>(G65*25)/100</f>
        <v>42.857500000000002</v>
      </c>
      <c r="I65" s="92">
        <f>I66+I67+I68+I69</f>
        <v>214.28750000000002</v>
      </c>
      <c r="J65" s="92">
        <f>I65*F65</f>
        <v>214.28750000000002</v>
      </c>
    </row>
    <row r="66" spans="1:10">
      <c r="B66" s="19" t="s">
        <v>12</v>
      </c>
      <c r="C66" s="20" t="s">
        <v>13</v>
      </c>
      <c r="D66" s="21" t="s">
        <v>14</v>
      </c>
      <c r="E66" s="22" t="s">
        <v>15</v>
      </c>
      <c r="F66" s="22">
        <v>0.2</v>
      </c>
      <c r="G66" s="72">
        <v>17.72</v>
      </c>
      <c r="H66" s="23">
        <f>(G66*25)/100</f>
        <v>4.43</v>
      </c>
      <c r="I66" s="23">
        <f>(H66+G66)*F66</f>
        <v>4.43</v>
      </c>
      <c r="J66" s="23"/>
    </row>
    <row r="67" spans="1:10">
      <c r="B67" s="19" t="s">
        <v>12</v>
      </c>
      <c r="C67" s="20" t="s">
        <v>16</v>
      </c>
      <c r="D67" s="21" t="s">
        <v>120</v>
      </c>
      <c r="E67" s="22" t="s">
        <v>15</v>
      </c>
      <c r="F67" s="22">
        <v>0.2</v>
      </c>
      <c r="G67" s="72">
        <v>12.46</v>
      </c>
      <c r="H67" s="23">
        <f>(G67*25)/100</f>
        <v>3.1150000000000002</v>
      </c>
      <c r="I67" s="23">
        <f>(H67+G67)*F67</f>
        <v>3.1150000000000002</v>
      </c>
      <c r="J67" s="23"/>
    </row>
    <row r="68" spans="1:10">
      <c r="B68" s="19" t="s">
        <v>12</v>
      </c>
      <c r="C68" s="20" t="s">
        <v>18</v>
      </c>
      <c r="D68" s="21" t="s">
        <v>19</v>
      </c>
      <c r="E68" s="22" t="s">
        <v>15</v>
      </c>
      <c r="F68" s="22">
        <v>0.2</v>
      </c>
      <c r="G68" s="72">
        <v>150.16999999999999</v>
      </c>
      <c r="H68" s="23">
        <f>(G68*25)/100</f>
        <v>37.542499999999997</v>
      </c>
      <c r="I68" s="23">
        <f>(H68+G68)*F68</f>
        <v>37.542499999999997</v>
      </c>
      <c r="J68" s="23"/>
    </row>
    <row r="69" spans="1:10" ht="24">
      <c r="B69" s="19" t="s">
        <v>20</v>
      </c>
      <c r="C69" s="19">
        <v>410827</v>
      </c>
      <c r="D69" s="21" t="s">
        <v>44</v>
      </c>
      <c r="E69" s="22" t="s">
        <v>5</v>
      </c>
      <c r="F69" s="22">
        <v>1</v>
      </c>
      <c r="G69" s="72">
        <v>135.36000000000001</v>
      </c>
      <c r="H69" s="23">
        <f>(G69*25)/100</f>
        <v>33.840000000000003</v>
      </c>
      <c r="I69" s="23">
        <f>(H69+G69)*F69</f>
        <v>169.20000000000002</v>
      </c>
      <c r="J69" s="23"/>
    </row>
    <row r="70" spans="1:10" s="7" customFormat="1">
      <c r="A70" s="8"/>
      <c r="B70" s="9"/>
      <c r="C70" s="9"/>
      <c r="D70" s="38"/>
      <c r="E70" s="39"/>
      <c r="F70" s="40"/>
      <c r="G70" s="41"/>
      <c r="H70" s="41"/>
      <c r="I70" s="41"/>
      <c r="J70" s="41"/>
    </row>
    <row r="71" spans="1:10" ht="24">
      <c r="A71" s="88">
        <v>12</v>
      </c>
      <c r="B71" s="89"/>
      <c r="C71" s="89"/>
      <c r="D71" s="90" t="s">
        <v>45</v>
      </c>
      <c r="E71" s="91" t="s">
        <v>5</v>
      </c>
      <c r="F71" s="91">
        <v>1</v>
      </c>
      <c r="G71" s="92">
        <f>(G72*F72)+(G73*F73)+(G74*F74)+(G75*F75)</f>
        <v>53.32</v>
      </c>
      <c r="H71" s="92">
        <f>(G71*25)/100</f>
        <v>13.33</v>
      </c>
      <c r="I71" s="92">
        <f>I72+I73+I74+I75</f>
        <v>66.650000000000006</v>
      </c>
      <c r="J71" s="92">
        <f>I71*F71</f>
        <v>66.650000000000006</v>
      </c>
    </row>
    <row r="72" spans="1:10">
      <c r="B72" s="19" t="s">
        <v>12</v>
      </c>
      <c r="C72" s="20" t="s">
        <v>13</v>
      </c>
      <c r="D72" s="21" t="s">
        <v>14</v>
      </c>
      <c r="E72" s="22" t="s">
        <v>15</v>
      </c>
      <c r="F72" s="22">
        <v>0.2</v>
      </c>
      <c r="G72" s="72">
        <v>17.72</v>
      </c>
      <c r="H72" s="23">
        <f>(G72*25)/100</f>
        <v>4.43</v>
      </c>
      <c r="I72" s="23">
        <f>(H72+G72)*F72</f>
        <v>4.43</v>
      </c>
      <c r="J72" s="23"/>
    </row>
    <row r="73" spans="1:10">
      <c r="B73" s="19" t="s">
        <v>12</v>
      </c>
      <c r="C73" s="20" t="s">
        <v>16</v>
      </c>
      <c r="D73" s="21" t="s">
        <v>120</v>
      </c>
      <c r="E73" s="22" t="s">
        <v>15</v>
      </c>
      <c r="F73" s="22">
        <v>0.2</v>
      </c>
      <c r="G73" s="72">
        <v>12.46</v>
      </c>
      <c r="H73" s="23">
        <f>(G73*25)/100</f>
        <v>3.1150000000000002</v>
      </c>
      <c r="I73" s="23">
        <f>(H73+G73)*F73</f>
        <v>3.1150000000000002</v>
      </c>
      <c r="J73" s="23"/>
    </row>
    <row r="74" spans="1:10">
      <c r="B74" s="19" t="s">
        <v>12</v>
      </c>
      <c r="C74" s="20" t="s">
        <v>18</v>
      </c>
      <c r="D74" s="21" t="s">
        <v>19</v>
      </c>
      <c r="E74" s="22" t="s">
        <v>15</v>
      </c>
      <c r="F74" s="22">
        <v>0.2</v>
      </c>
      <c r="G74" s="72">
        <v>150.16999999999999</v>
      </c>
      <c r="H74" s="23">
        <f>(G74*25)/100</f>
        <v>37.542499999999997</v>
      </c>
      <c r="I74" s="23">
        <f>(H74+G74)*F74</f>
        <v>37.542499999999997</v>
      </c>
      <c r="J74" s="23"/>
    </row>
    <row r="75" spans="1:10">
      <c r="B75" s="19" t="s">
        <v>12</v>
      </c>
      <c r="C75" s="20" t="s">
        <v>46</v>
      </c>
      <c r="D75" s="36" t="s">
        <v>47</v>
      </c>
      <c r="E75" s="22" t="s">
        <v>5</v>
      </c>
      <c r="F75" s="22">
        <v>1</v>
      </c>
      <c r="G75" s="72">
        <v>17.25</v>
      </c>
      <c r="H75" s="23">
        <f>(G75*25)/100</f>
        <v>4.3125</v>
      </c>
      <c r="I75" s="23">
        <f>(H75+G75)*F75</f>
        <v>21.5625</v>
      </c>
      <c r="J75" s="23"/>
    </row>
    <row r="76" spans="1:10" s="7" customFormat="1">
      <c r="A76" s="8"/>
      <c r="B76" s="9"/>
      <c r="C76" s="9"/>
      <c r="D76" s="38"/>
      <c r="E76" s="39"/>
      <c r="F76" s="40"/>
      <c r="G76" s="41"/>
      <c r="H76" s="41"/>
      <c r="I76" s="41"/>
      <c r="J76" s="41"/>
    </row>
    <row r="77" spans="1:10" ht="24">
      <c r="A77" s="88">
        <v>13</v>
      </c>
      <c r="B77" s="89"/>
      <c r="C77" s="89"/>
      <c r="D77" s="90" t="s">
        <v>48</v>
      </c>
      <c r="E77" s="91" t="s">
        <v>5</v>
      </c>
      <c r="F77" s="91">
        <v>1</v>
      </c>
      <c r="G77" s="92">
        <f>(G78*F78)+(G79*F79)+(G80*F80)+(G81*F81)+(G82*F82)</f>
        <v>82.53</v>
      </c>
      <c r="H77" s="92">
        <f t="shared" ref="H77:H82" si="0">(G77*25)/100</f>
        <v>20.6325</v>
      </c>
      <c r="I77" s="92">
        <f>I78+I79+I80+I81+I82</f>
        <v>103.16250000000001</v>
      </c>
      <c r="J77" s="92">
        <f>I77*F77</f>
        <v>103.16250000000001</v>
      </c>
    </row>
    <row r="78" spans="1:10">
      <c r="B78" s="19" t="s">
        <v>12</v>
      </c>
      <c r="C78" s="20" t="s">
        <v>13</v>
      </c>
      <c r="D78" s="21" t="s">
        <v>14</v>
      </c>
      <c r="E78" s="22" t="s">
        <v>15</v>
      </c>
      <c r="F78" s="22">
        <v>0.2</v>
      </c>
      <c r="G78" s="72">
        <v>17.72</v>
      </c>
      <c r="H78" s="23">
        <f t="shared" si="0"/>
        <v>4.43</v>
      </c>
      <c r="I78" s="23">
        <f>(H78+G78)*F78</f>
        <v>4.43</v>
      </c>
      <c r="J78" s="23"/>
    </row>
    <row r="79" spans="1:10">
      <c r="B79" s="19" t="s">
        <v>12</v>
      </c>
      <c r="C79" s="20" t="s">
        <v>16</v>
      </c>
      <c r="D79" s="21" t="s">
        <v>121</v>
      </c>
      <c r="E79" s="22" t="s">
        <v>15</v>
      </c>
      <c r="F79" s="22">
        <v>0.2</v>
      </c>
      <c r="G79" s="72">
        <v>12.46</v>
      </c>
      <c r="H79" s="23">
        <f t="shared" si="0"/>
        <v>3.1150000000000002</v>
      </c>
      <c r="I79" s="23">
        <f>(H79+G79)*F79</f>
        <v>3.1150000000000002</v>
      </c>
      <c r="J79" s="23"/>
    </row>
    <row r="80" spans="1:10">
      <c r="B80" s="19" t="s">
        <v>12</v>
      </c>
      <c r="C80" s="20" t="s">
        <v>18</v>
      </c>
      <c r="D80" s="21" t="s">
        <v>19</v>
      </c>
      <c r="E80" s="22" t="s">
        <v>15</v>
      </c>
      <c r="F80" s="22">
        <v>0.2</v>
      </c>
      <c r="G80" s="72">
        <v>150.16999999999999</v>
      </c>
      <c r="H80" s="23">
        <f t="shared" si="0"/>
        <v>37.542499999999997</v>
      </c>
      <c r="I80" s="23">
        <f>(H80+G80)*F80</f>
        <v>37.542499999999997</v>
      </c>
      <c r="J80" s="23"/>
    </row>
    <row r="81" spans="1:78">
      <c r="B81" s="42" t="s">
        <v>12</v>
      </c>
      <c r="C81" s="43" t="s">
        <v>49</v>
      </c>
      <c r="D81" s="44" t="s">
        <v>50</v>
      </c>
      <c r="E81" s="22" t="s">
        <v>51</v>
      </c>
      <c r="F81" s="22">
        <v>5</v>
      </c>
      <c r="G81" s="72">
        <v>4.24</v>
      </c>
      <c r="H81" s="23">
        <f t="shared" si="0"/>
        <v>1.06</v>
      </c>
      <c r="I81" s="23">
        <f>(H81+G81)*F81</f>
        <v>26.500000000000004</v>
      </c>
      <c r="J81" s="23"/>
    </row>
    <row r="82" spans="1:78">
      <c r="B82" s="42" t="s">
        <v>23</v>
      </c>
      <c r="C82" s="42" t="s">
        <v>24</v>
      </c>
      <c r="D82" s="44" t="s">
        <v>52</v>
      </c>
      <c r="E82" s="22" t="s">
        <v>5</v>
      </c>
      <c r="F82" s="22">
        <v>2</v>
      </c>
      <c r="G82" s="72">
        <v>12.63</v>
      </c>
      <c r="H82" s="23">
        <f t="shared" si="0"/>
        <v>3.1575000000000002</v>
      </c>
      <c r="I82" s="23">
        <f>(H82+G82)*F82</f>
        <v>31.575000000000003</v>
      </c>
      <c r="J82" s="23"/>
    </row>
    <row r="83" spans="1:78" s="7" customFormat="1">
      <c r="A83" s="8"/>
      <c r="B83" s="9"/>
      <c r="C83" s="9"/>
      <c r="D83" s="38"/>
      <c r="E83" s="39"/>
      <c r="F83" s="40"/>
      <c r="G83" s="41"/>
      <c r="H83" s="41"/>
      <c r="I83" s="41"/>
      <c r="J83" s="41"/>
    </row>
    <row r="84" spans="1:78" ht="60">
      <c r="A84" s="93">
        <v>14</v>
      </c>
      <c r="B84" s="89"/>
      <c r="C84" s="89"/>
      <c r="D84" s="90" t="s">
        <v>53</v>
      </c>
      <c r="E84" s="91" t="s">
        <v>5</v>
      </c>
      <c r="F84" s="91">
        <v>1</v>
      </c>
      <c r="G84" s="92">
        <f>(G85*F85)+(G86*F86)+(G87*F87)+(G88*F88)+(G89*F89)+(G90*F90)+(G91*F91)</f>
        <v>432.35500000000002</v>
      </c>
      <c r="H84" s="92">
        <f t="shared" ref="H84:H91" si="1">(G84*25)/100</f>
        <v>108.08875</v>
      </c>
      <c r="I84" s="92">
        <f>I85+I86+I87+I88+I89+I90+I91</f>
        <v>540.44375000000002</v>
      </c>
      <c r="J84" s="92">
        <f>I84*F84</f>
        <v>540.44375000000002</v>
      </c>
    </row>
    <row r="85" spans="1:78">
      <c r="B85" s="19" t="s">
        <v>12</v>
      </c>
      <c r="C85" s="20" t="s">
        <v>13</v>
      </c>
      <c r="D85" s="21" t="s">
        <v>14</v>
      </c>
      <c r="E85" s="22" t="s">
        <v>15</v>
      </c>
      <c r="F85" s="22">
        <v>0.5</v>
      </c>
      <c r="G85" s="72">
        <v>17.72</v>
      </c>
      <c r="H85" s="23">
        <f t="shared" si="1"/>
        <v>4.43</v>
      </c>
      <c r="I85" s="23">
        <f t="shared" ref="I85:I91" si="2">(H85+G85)*F85</f>
        <v>11.074999999999999</v>
      </c>
      <c r="J85" s="23"/>
    </row>
    <row r="86" spans="1:78">
      <c r="B86" s="19" t="s">
        <v>12</v>
      </c>
      <c r="C86" s="20" t="s">
        <v>16</v>
      </c>
      <c r="D86" s="21" t="s">
        <v>120</v>
      </c>
      <c r="E86" s="22" t="s">
        <v>15</v>
      </c>
      <c r="F86" s="22">
        <v>0.5</v>
      </c>
      <c r="G86" s="72">
        <v>12.46</v>
      </c>
      <c r="H86" s="23">
        <f t="shared" si="1"/>
        <v>3.1150000000000002</v>
      </c>
      <c r="I86" s="23">
        <f t="shared" si="2"/>
        <v>7.7875000000000005</v>
      </c>
      <c r="J86" s="23"/>
    </row>
    <row r="87" spans="1:78">
      <c r="B87" s="19" t="s">
        <v>12</v>
      </c>
      <c r="C87" s="20" t="s">
        <v>18</v>
      </c>
      <c r="D87" s="21" t="s">
        <v>19</v>
      </c>
      <c r="E87" s="22" t="s">
        <v>15</v>
      </c>
      <c r="F87" s="22">
        <v>0.5</v>
      </c>
      <c r="G87" s="72">
        <v>150.16999999999999</v>
      </c>
      <c r="H87" s="23">
        <f t="shared" si="1"/>
        <v>37.542499999999997</v>
      </c>
      <c r="I87" s="23">
        <f t="shared" si="2"/>
        <v>93.856249999999989</v>
      </c>
      <c r="J87" s="23"/>
    </row>
    <row r="88" spans="1:78">
      <c r="B88" s="19" t="s">
        <v>12</v>
      </c>
      <c r="C88" s="75" t="s">
        <v>137</v>
      </c>
      <c r="D88" s="21" t="s">
        <v>55</v>
      </c>
      <c r="E88" s="22" t="s">
        <v>5</v>
      </c>
      <c r="F88" s="22">
        <v>1</v>
      </c>
      <c r="G88" s="72">
        <v>273.24</v>
      </c>
      <c r="H88" s="23">
        <f t="shared" si="1"/>
        <v>68.31</v>
      </c>
      <c r="I88" s="23">
        <f t="shared" si="2"/>
        <v>341.55</v>
      </c>
      <c r="J88" s="23"/>
    </row>
    <row r="89" spans="1:78" ht="24">
      <c r="B89" s="19" t="s">
        <v>23</v>
      </c>
      <c r="C89" s="19" t="s">
        <v>24</v>
      </c>
      <c r="D89" s="21" t="s">
        <v>25</v>
      </c>
      <c r="E89" s="22" t="s">
        <v>5</v>
      </c>
      <c r="F89" s="22">
        <v>1</v>
      </c>
      <c r="G89" s="72">
        <v>24.69</v>
      </c>
      <c r="H89" s="23">
        <f t="shared" si="1"/>
        <v>6.1725000000000003</v>
      </c>
      <c r="I89" s="23">
        <f t="shared" si="2"/>
        <v>30.862500000000001</v>
      </c>
      <c r="J89" s="23"/>
    </row>
    <row r="90" spans="1:78" ht="24">
      <c r="B90" s="19" t="s">
        <v>23</v>
      </c>
      <c r="C90" s="19" t="s">
        <v>24</v>
      </c>
      <c r="D90" s="36" t="s">
        <v>38</v>
      </c>
      <c r="E90" s="22" t="s">
        <v>5</v>
      </c>
      <c r="F90" s="22">
        <v>1</v>
      </c>
      <c r="G90" s="72">
        <v>27</v>
      </c>
      <c r="H90" s="23">
        <f t="shared" si="1"/>
        <v>6.75</v>
      </c>
      <c r="I90" s="23">
        <f t="shared" si="2"/>
        <v>33.75</v>
      </c>
      <c r="J90" s="23"/>
    </row>
    <row r="91" spans="1:78">
      <c r="B91" s="19" t="s">
        <v>12</v>
      </c>
      <c r="C91" s="20" t="s">
        <v>46</v>
      </c>
      <c r="D91" s="36" t="s">
        <v>47</v>
      </c>
      <c r="E91" s="22" t="s">
        <v>5</v>
      </c>
      <c r="F91" s="22">
        <v>1</v>
      </c>
      <c r="G91" s="72">
        <v>17.25</v>
      </c>
      <c r="H91" s="23">
        <f t="shared" si="1"/>
        <v>4.3125</v>
      </c>
      <c r="I91" s="23">
        <f t="shared" si="2"/>
        <v>21.5625</v>
      </c>
      <c r="J91" s="23"/>
    </row>
    <row r="92" spans="1:78" s="7" customFormat="1">
      <c r="A92" s="8"/>
      <c r="B92" s="9"/>
      <c r="C92" s="9"/>
      <c r="D92" s="38"/>
      <c r="E92" s="39"/>
      <c r="F92" s="40"/>
      <c r="G92" s="41"/>
      <c r="H92" s="45"/>
      <c r="I92" s="45"/>
      <c r="J92" s="41"/>
    </row>
    <row r="93" spans="1:78" s="46" customFormat="1" ht="51" customHeight="1">
      <c r="A93" s="93">
        <v>15</v>
      </c>
      <c r="B93" s="89"/>
      <c r="C93" s="89"/>
      <c r="D93" s="90" t="s">
        <v>56</v>
      </c>
      <c r="E93" s="91" t="s">
        <v>5</v>
      </c>
      <c r="F93" s="91">
        <v>1</v>
      </c>
      <c r="G93" s="92">
        <f>(G94*F94)+(G95*F95)+(G96*F96)+(G97*F97)+(G98*F98)+(G99*F99)+(G100*F100)</f>
        <v>491.71500000000003</v>
      </c>
      <c r="H93" s="92">
        <f t="shared" ref="H93:H100" si="3">(G93*25)/100</f>
        <v>122.92874999999999</v>
      </c>
      <c r="I93" s="92">
        <f>I94+I95+I96+I97+I98+I99+I100</f>
        <v>614.64374999999995</v>
      </c>
      <c r="J93" s="92">
        <f>I93*F93</f>
        <v>614.64374999999995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</row>
    <row r="94" spans="1:78">
      <c r="B94" s="19" t="s">
        <v>12</v>
      </c>
      <c r="C94" s="20" t="s">
        <v>13</v>
      </c>
      <c r="D94" s="21" t="s">
        <v>14</v>
      </c>
      <c r="E94" s="22" t="s">
        <v>15</v>
      </c>
      <c r="F94" s="22">
        <v>0.5</v>
      </c>
      <c r="G94" s="72">
        <v>17.72</v>
      </c>
      <c r="H94" s="23">
        <f t="shared" si="3"/>
        <v>4.43</v>
      </c>
      <c r="I94" s="23">
        <f t="shared" ref="I94:I100" si="4">(H94+G94)*F94</f>
        <v>11.074999999999999</v>
      </c>
      <c r="J94" s="23"/>
    </row>
    <row r="95" spans="1:78">
      <c r="B95" s="19" t="s">
        <v>12</v>
      </c>
      <c r="C95" s="20" t="s">
        <v>16</v>
      </c>
      <c r="D95" s="21" t="s">
        <v>120</v>
      </c>
      <c r="E95" s="22" t="s">
        <v>15</v>
      </c>
      <c r="F95" s="22">
        <v>0.5</v>
      </c>
      <c r="G95" s="72">
        <v>12.46</v>
      </c>
      <c r="H95" s="23">
        <f t="shared" si="3"/>
        <v>3.1150000000000002</v>
      </c>
      <c r="I95" s="23">
        <f t="shared" si="4"/>
        <v>7.7875000000000005</v>
      </c>
      <c r="J95" s="23"/>
    </row>
    <row r="96" spans="1:78">
      <c r="B96" s="19" t="s">
        <v>12</v>
      </c>
      <c r="C96" s="20" t="s">
        <v>18</v>
      </c>
      <c r="D96" s="21" t="s">
        <v>19</v>
      </c>
      <c r="E96" s="22" t="s">
        <v>15</v>
      </c>
      <c r="F96" s="22">
        <v>0.5</v>
      </c>
      <c r="G96" s="72">
        <v>150.16999999999999</v>
      </c>
      <c r="H96" s="23">
        <f t="shared" si="3"/>
        <v>37.542499999999997</v>
      </c>
      <c r="I96" s="23">
        <f t="shared" si="4"/>
        <v>93.856249999999989</v>
      </c>
      <c r="J96" s="23"/>
    </row>
    <row r="97" spans="1:78">
      <c r="B97" s="19" t="s">
        <v>12</v>
      </c>
      <c r="C97" s="75" t="s">
        <v>137</v>
      </c>
      <c r="D97" s="21" t="s">
        <v>55</v>
      </c>
      <c r="E97" s="22" t="s">
        <v>5</v>
      </c>
      <c r="F97" s="22">
        <v>1</v>
      </c>
      <c r="G97" s="72">
        <v>273.24</v>
      </c>
      <c r="H97" s="23">
        <f t="shared" si="3"/>
        <v>68.31</v>
      </c>
      <c r="I97" s="23">
        <f t="shared" si="4"/>
        <v>341.55</v>
      </c>
      <c r="J97" s="23"/>
    </row>
    <row r="98" spans="1:78">
      <c r="B98" s="19" t="s">
        <v>12</v>
      </c>
      <c r="C98" s="20" t="s">
        <v>27</v>
      </c>
      <c r="D98" s="36" t="s">
        <v>28</v>
      </c>
      <c r="E98" s="22" t="s">
        <v>5</v>
      </c>
      <c r="F98" s="22">
        <v>1</v>
      </c>
      <c r="G98" s="72">
        <v>34.549999999999997</v>
      </c>
      <c r="H98" s="23">
        <f t="shared" si="3"/>
        <v>8.6374999999999993</v>
      </c>
      <c r="I98" s="23">
        <f t="shared" si="4"/>
        <v>43.1875</v>
      </c>
      <c r="J98" s="23"/>
    </row>
    <row r="99" spans="1:78" ht="24">
      <c r="B99" s="71" t="s">
        <v>20</v>
      </c>
      <c r="C99" s="71">
        <v>410823</v>
      </c>
      <c r="D99" s="21" t="s">
        <v>40</v>
      </c>
      <c r="E99" s="22" t="s">
        <v>5</v>
      </c>
      <c r="F99" s="22">
        <v>1</v>
      </c>
      <c r="G99" s="72">
        <v>76.5</v>
      </c>
      <c r="H99" s="23">
        <f t="shared" si="3"/>
        <v>19.125</v>
      </c>
      <c r="I99" s="23">
        <f t="shared" si="4"/>
        <v>95.625</v>
      </c>
      <c r="J99" s="23"/>
    </row>
    <row r="100" spans="1:78">
      <c r="B100" s="19" t="s">
        <v>12</v>
      </c>
      <c r="C100" s="20" t="s">
        <v>46</v>
      </c>
      <c r="D100" s="36" t="s">
        <v>47</v>
      </c>
      <c r="E100" s="22" t="s">
        <v>5</v>
      </c>
      <c r="F100" s="22">
        <v>1</v>
      </c>
      <c r="G100" s="72">
        <v>17.25</v>
      </c>
      <c r="H100" s="23">
        <f t="shared" si="3"/>
        <v>4.3125</v>
      </c>
      <c r="I100" s="23">
        <f t="shared" si="4"/>
        <v>21.5625</v>
      </c>
      <c r="J100" s="23"/>
    </row>
    <row r="101" spans="1:78" s="7" customFormat="1">
      <c r="A101" s="8"/>
      <c r="B101" s="9"/>
      <c r="C101" s="9"/>
      <c r="D101" s="38"/>
      <c r="E101" s="39"/>
      <c r="F101" s="40"/>
      <c r="G101" s="41"/>
      <c r="H101" s="41"/>
      <c r="I101" s="41"/>
      <c r="J101" s="41"/>
    </row>
    <row r="102" spans="1:78" s="46" customFormat="1" ht="51" customHeight="1">
      <c r="A102" s="93">
        <v>16</v>
      </c>
      <c r="B102" s="89"/>
      <c r="C102" s="89"/>
      <c r="D102" s="90" t="s">
        <v>57</v>
      </c>
      <c r="E102" s="91" t="s">
        <v>5</v>
      </c>
      <c r="F102" s="91">
        <v>1</v>
      </c>
      <c r="G102" s="92">
        <f>(G103*F103)+(G104*F104)+(G105*F105)+(G106*F106)+(G107*F107)+(G108*F108)+(G109*F109)</f>
        <v>519.85500000000002</v>
      </c>
      <c r="H102" s="92">
        <f t="shared" ref="H102:H109" si="5">(G102*25)/100</f>
        <v>129.96375</v>
      </c>
      <c r="I102" s="92">
        <f>I103+I104+I105+I106+I107+I108+I109</f>
        <v>649.81875000000002</v>
      </c>
      <c r="J102" s="92">
        <f>I102*F102</f>
        <v>649.81875000000002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</row>
    <row r="103" spans="1:78">
      <c r="B103" s="19" t="s">
        <v>12</v>
      </c>
      <c r="C103" s="20" t="s">
        <v>13</v>
      </c>
      <c r="D103" s="21" t="s">
        <v>14</v>
      </c>
      <c r="E103" s="22" t="s">
        <v>15</v>
      </c>
      <c r="F103" s="22">
        <v>0.5</v>
      </c>
      <c r="G103" s="72">
        <v>17.72</v>
      </c>
      <c r="H103" s="23">
        <f t="shared" si="5"/>
        <v>4.43</v>
      </c>
      <c r="I103" s="23">
        <f t="shared" ref="I103:I109" si="6">(H103+G103)*F103</f>
        <v>11.074999999999999</v>
      </c>
      <c r="J103" s="23"/>
    </row>
    <row r="104" spans="1:78">
      <c r="B104" s="19" t="s">
        <v>12</v>
      </c>
      <c r="C104" s="20" t="s">
        <v>16</v>
      </c>
      <c r="D104" s="21" t="s">
        <v>120</v>
      </c>
      <c r="E104" s="22" t="s">
        <v>15</v>
      </c>
      <c r="F104" s="22">
        <v>0.5</v>
      </c>
      <c r="G104" s="72">
        <v>12.46</v>
      </c>
      <c r="H104" s="23">
        <f t="shared" si="5"/>
        <v>3.1150000000000002</v>
      </c>
      <c r="I104" s="23">
        <f t="shared" si="6"/>
        <v>7.7875000000000005</v>
      </c>
      <c r="J104" s="23"/>
    </row>
    <row r="105" spans="1:78">
      <c r="B105" s="19" t="s">
        <v>12</v>
      </c>
      <c r="C105" s="20" t="s">
        <v>18</v>
      </c>
      <c r="D105" s="21" t="s">
        <v>19</v>
      </c>
      <c r="E105" s="22" t="s">
        <v>15</v>
      </c>
      <c r="F105" s="22">
        <v>0.5</v>
      </c>
      <c r="G105" s="72">
        <v>150.16999999999999</v>
      </c>
      <c r="H105" s="23">
        <f t="shared" si="5"/>
        <v>37.542499999999997</v>
      </c>
      <c r="I105" s="23">
        <f t="shared" si="6"/>
        <v>93.856249999999989</v>
      </c>
      <c r="J105" s="23"/>
    </row>
    <row r="106" spans="1:78">
      <c r="B106" s="19" t="s">
        <v>12</v>
      </c>
      <c r="C106" s="75" t="s">
        <v>137</v>
      </c>
      <c r="D106" s="21" t="s">
        <v>55</v>
      </c>
      <c r="E106" s="22" t="s">
        <v>5</v>
      </c>
      <c r="F106" s="22">
        <v>1</v>
      </c>
      <c r="G106" s="72">
        <v>273.24</v>
      </c>
      <c r="H106" s="23">
        <f t="shared" si="5"/>
        <v>68.31</v>
      </c>
      <c r="I106" s="23">
        <f t="shared" si="6"/>
        <v>341.55</v>
      </c>
      <c r="J106" s="23"/>
    </row>
    <row r="107" spans="1:78">
      <c r="B107" s="19" t="s">
        <v>12</v>
      </c>
      <c r="C107" s="20" t="s">
        <v>30</v>
      </c>
      <c r="D107" s="36" t="s">
        <v>31</v>
      </c>
      <c r="E107" s="22" t="s">
        <v>5</v>
      </c>
      <c r="F107" s="22">
        <v>1</v>
      </c>
      <c r="G107" s="72">
        <v>39.950000000000003</v>
      </c>
      <c r="H107" s="23">
        <f t="shared" si="5"/>
        <v>9.9875000000000007</v>
      </c>
      <c r="I107" s="23">
        <f t="shared" si="6"/>
        <v>49.9375</v>
      </c>
      <c r="J107" s="23"/>
    </row>
    <row r="108" spans="1:78" ht="24">
      <c r="B108" s="71" t="s">
        <v>20</v>
      </c>
      <c r="C108" s="71">
        <v>410825</v>
      </c>
      <c r="D108" s="21" t="s">
        <v>42</v>
      </c>
      <c r="E108" s="22" t="s">
        <v>5</v>
      </c>
      <c r="F108" s="22">
        <v>1</v>
      </c>
      <c r="G108" s="72">
        <v>99.24</v>
      </c>
      <c r="H108" s="23">
        <f t="shared" si="5"/>
        <v>24.81</v>
      </c>
      <c r="I108" s="23">
        <f t="shared" si="6"/>
        <v>124.05</v>
      </c>
      <c r="J108" s="23"/>
    </row>
    <row r="109" spans="1:78">
      <c r="B109" s="19" t="s">
        <v>12</v>
      </c>
      <c r="C109" s="20" t="s">
        <v>46</v>
      </c>
      <c r="D109" s="36" t="s">
        <v>47</v>
      </c>
      <c r="E109" s="22" t="s">
        <v>5</v>
      </c>
      <c r="F109" s="22">
        <v>1</v>
      </c>
      <c r="G109" s="72">
        <v>17.25</v>
      </c>
      <c r="H109" s="23">
        <f t="shared" si="5"/>
        <v>4.3125</v>
      </c>
      <c r="I109" s="23">
        <f t="shared" si="6"/>
        <v>21.5625</v>
      </c>
      <c r="J109" s="23"/>
    </row>
    <row r="110" spans="1:78" s="7" customFormat="1">
      <c r="A110" s="8"/>
      <c r="B110" s="9"/>
      <c r="C110" s="9"/>
      <c r="D110" s="38"/>
      <c r="E110" s="39"/>
      <c r="F110" s="40"/>
      <c r="G110" s="41"/>
      <c r="H110" s="41"/>
      <c r="I110" s="41"/>
      <c r="J110" s="41"/>
    </row>
    <row r="111" spans="1:78" s="46" customFormat="1" ht="51" customHeight="1">
      <c r="A111" s="93">
        <v>17</v>
      </c>
      <c r="B111" s="89"/>
      <c r="C111" s="89"/>
      <c r="D111" s="90" t="s">
        <v>58</v>
      </c>
      <c r="E111" s="91" t="s">
        <v>5</v>
      </c>
      <c r="F111" s="91">
        <v>1</v>
      </c>
      <c r="G111" s="92">
        <f>(G112*F112)+(G113*F113)+(G114*F114)+(G115*F115)+(G116*F116)+(G117*F117)+(G118*F118)</f>
        <v>562.60500000000002</v>
      </c>
      <c r="H111" s="92">
        <f t="shared" ref="H111:H118" si="7">(G111*25)/100</f>
        <v>140.65125</v>
      </c>
      <c r="I111" s="92">
        <f>I112+I113+I114+I115+I116+I117+I118</f>
        <v>703.25625000000002</v>
      </c>
      <c r="J111" s="92">
        <f>I111*F111</f>
        <v>703.25625000000002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</row>
    <row r="112" spans="1:78">
      <c r="B112" s="19" t="s">
        <v>12</v>
      </c>
      <c r="C112" s="20" t="s">
        <v>13</v>
      </c>
      <c r="D112" s="21" t="s">
        <v>14</v>
      </c>
      <c r="E112" s="22" t="s">
        <v>15</v>
      </c>
      <c r="F112" s="22">
        <v>0.5</v>
      </c>
      <c r="G112" s="72">
        <v>17.72</v>
      </c>
      <c r="H112" s="23">
        <f t="shared" si="7"/>
        <v>4.43</v>
      </c>
      <c r="I112" s="23">
        <f t="shared" ref="I112:I118" si="8">(H112+G112)*F112</f>
        <v>11.074999999999999</v>
      </c>
      <c r="J112" s="23"/>
    </row>
    <row r="113" spans="1:10">
      <c r="B113" s="19" t="s">
        <v>12</v>
      </c>
      <c r="C113" s="20" t="s">
        <v>16</v>
      </c>
      <c r="D113" s="21" t="s">
        <v>120</v>
      </c>
      <c r="E113" s="22" t="s">
        <v>15</v>
      </c>
      <c r="F113" s="22">
        <v>0.5</v>
      </c>
      <c r="G113" s="72">
        <v>12.46</v>
      </c>
      <c r="H113" s="23">
        <f t="shared" si="7"/>
        <v>3.1150000000000002</v>
      </c>
      <c r="I113" s="23">
        <f t="shared" si="8"/>
        <v>7.7875000000000005</v>
      </c>
      <c r="J113" s="23"/>
    </row>
    <row r="114" spans="1:10">
      <c r="B114" s="19" t="s">
        <v>12</v>
      </c>
      <c r="C114" s="20" t="s">
        <v>18</v>
      </c>
      <c r="D114" s="21" t="s">
        <v>19</v>
      </c>
      <c r="E114" s="22" t="s">
        <v>15</v>
      </c>
      <c r="F114" s="22">
        <v>0.5</v>
      </c>
      <c r="G114" s="72">
        <v>150.16999999999999</v>
      </c>
      <c r="H114" s="23">
        <f t="shared" si="7"/>
        <v>37.542499999999997</v>
      </c>
      <c r="I114" s="23">
        <f t="shared" si="8"/>
        <v>93.856249999999989</v>
      </c>
      <c r="J114" s="23"/>
    </row>
    <row r="115" spans="1:10">
      <c r="B115" s="19" t="s">
        <v>12</v>
      </c>
      <c r="C115" s="20" t="s">
        <v>54</v>
      </c>
      <c r="D115" s="21" t="s">
        <v>55</v>
      </c>
      <c r="E115" s="22" t="s">
        <v>5</v>
      </c>
      <c r="F115" s="22">
        <v>1</v>
      </c>
      <c r="G115" s="72">
        <v>273.24</v>
      </c>
      <c r="H115" s="23">
        <f t="shared" si="7"/>
        <v>68.31</v>
      </c>
      <c r="I115" s="23">
        <f t="shared" si="8"/>
        <v>341.55</v>
      </c>
      <c r="J115" s="23"/>
    </row>
    <row r="116" spans="1:10">
      <c r="B116" s="20" t="s">
        <v>12</v>
      </c>
      <c r="C116" s="20" t="s">
        <v>33</v>
      </c>
      <c r="D116" s="21" t="s">
        <v>34</v>
      </c>
      <c r="E116" s="22" t="s">
        <v>5</v>
      </c>
      <c r="F116" s="22">
        <v>1</v>
      </c>
      <c r="G116" s="72">
        <v>46.58</v>
      </c>
      <c r="H116" s="23">
        <f t="shared" si="7"/>
        <v>11.645</v>
      </c>
      <c r="I116" s="23">
        <f t="shared" si="8"/>
        <v>58.224999999999994</v>
      </c>
      <c r="J116" s="23"/>
    </row>
    <row r="117" spans="1:10" ht="24">
      <c r="B117" s="73" t="s">
        <v>20</v>
      </c>
      <c r="C117" s="73">
        <v>410827</v>
      </c>
      <c r="D117" s="21" t="s">
        <v>44</v>
      </c>
      <c r="E117" s="22" t="s">
        <v>5</v>
      </c>
      <c r="F117" s="22">
        <v>1</v>
      </c>
      <c r="G117" s="72">
        <v>135.36000000000001</v>
      </c>
      <c r="H117" s="23">
        <f t="shared" si="7"/>
        <v>33.840000000000003</v>
      </c>
      <c r="I117" s="23">
        <f t="shared" si="8"/>
        <v>169.20000000000002</v>
      </c>
      <c r="J117" s="23"/>
    </row>
    <row r="118" spans="1:10">
      <c r="B118" s="20" t="s">
        <v>12</v>
      </c>
      <c r="C118" s="20" t="s">
        <v>46</v>
      </c>
      <c r="D118" s="21" t="s">
        <v>47</v>
      </c>
      <c r="E118" s="22" t="s">
        <v>5</v>
      </c>
      <c r="F118" s="22">
        <v>1</v>
      </c>
      <c r="G118" s="72">
        <v>17.25</v>
      </c>
      <c r="H118" s="23">
        <f t="shared" si="7"/>
        <v>4.3125</v>
      </c>
      <c r="I118" s="23">
        <f t="shared" si="8"/>
        <v>21.5625</v>
      </c>
      <c r="J118" s="23"/>
    </row>
    <row r="119" spans="1:10" s="7" customFormat="1">
      <c r="A119" s="8"/>
      <c r="B119" s="9"/>
      <c r="C119" s="9"/>
      <c r="D119" s="38"/>
      <c r="E119" s="39"/>
      <c r="F119" s="40"/>
      <c r="G119" s="41"/>
      <c r="H119" s="41"/>
      <c r="I119" s="41"/>
      <c r="J119" s="41"/>
    </row>
    <row r="120" spans="1:10" ht="36">
      <c r="A120" s="93">
        <v>18</v>
      </c>
      <c r="B120" s="89"/>
      <c r="C120" s="89"/>
      <c r="D120" s="90" t="s">
        <v>123</v>
      </c>
      <c r="E120" s="91" t="s">
        <v>5</v>
      </c>
      <c r="F120" s="91">
        <v>1</v>
      </c>
      <c r="G120" s="92">
        <f>(G121*F121)+(G122*F122)+(G123*F123)+(G124*F124)+(G125*F125)+(G126*F126)</f>
        <v>179.095</v>
      </c>
      <c r="H120" s="92">
        <f t="shared" ref="H120:H126" si="9">(G120*25)/100</f>
        <v>44.77375</v>
      </c>
      <c r="I120" s="92">
        <f>I121+I122+I123+I124+I126+I125</f>
        <v>223.86875000000001</v>
      </c>
      <c r="J120" s="92">
        <f>I120*F120</f>
        <v>223.86875000000001</v>
      </c>
    </row>
    <row r="121" spans="1:10">
      <c r="B121" s="19" t="s">
        <v>12</v>
      </c>
      <c r="C121" s="20" t="s">
        <v>13</v>
      </c>
      <c r="D121" s="21" t="s">
        <v>14</v>
      </c>
      <c r="E121" s="22" t="s">
        <v>15</v>
      </c>
      <c r="F121" s="22">
        <v>0.5</v>
      </c>
      <c r="G121" s="72">
        <v>17.72</v>
      </c>
      <c r="H121" s="23">
        <f t="shared" si="9"/>
        <v>4.43</v>
      </c>
      <c r="I121" s="23">
        <f t="shared" ref="I121:I126" si="10">(H121+G121)*F121</f>
        <v>11.074999999999999</v>
      </c>
      <c r="J121" s="23"/>
    </row>
    <row r="122" spans="1:10">
      <c r="B122" s="19" t="s">
        <v>12</v>
      </c>
      <c r="C122" s="20" t="s">
        <v>16</v>
      </c>
      <c r="D122" s="21" t="s">
        <v>120</v>
      </c>
      <c r="E122" s="22" t="s">
        <v>15</v>
      </c>
      <c r="F122" s="22">
        <v>0.5</v>
      </c>
      <c r="G122" s="72">
        <v>12.46</v>
      </c>
      <c r="H122" s="23">
        <f t="shared" si="9"/>
        <v>3.1150000000000002</v>
      </c>
      <c r="I122" s="23">
        <f t="shared" si="10"/>
        <v>7.7875000000000005</v>
      </c>
      <c r="J122" s="23"/>
    </row>
    <row r="123" spans="1:10">
      <c r="B123" s="19" t="s">
        <v>12</v>
      </c>
      <c r="C123" s="20" t="s">
        <v>18</v>
      </c>
      <c r="D123" s="21" t="s">
        <v>19</v>
      </c>
      <c r="E123" s="22" t="s">
        <v>15</v>
      </c>
      <c r="F123" s="22">
        <v>0.5</v>
      </c>
      <c r="G123" s="72">
        <v>150.16999999999999</v>
      </c>
      <c r="H123" s="23">
        <f t="shared" si="9"/>
        <v>37.542499999999997</v>
      </c>
      <c r="I123" s="23">
        <f t="shared" si="10"/>
        <v>93.856249999999989</v>
      </c>
      <c r="J123" s="23"/>
    </row>
    <row r="124" spans="1:10" ht="36">
      <c r="B124" s="19" t="s">
        <v>23</v>
      </c>
      <c r="C124" s="19" t="s">
        <v>24</v>
      </c>
      <c r="D124" s="21" t="s">
        <v>122</v>
      </c>
      <c r="E124" s="22" t="s">
        <v>5</v>
      </c>
      <c r="F124" s="22">
        <v>1</v>
      </c>
      <c r="G124" s="72">
        <v>19.899999999999999</v>
      </c>
      <c r="H124" s="23">
        <f t="shared" si="9"/>
        <v>4.9749999999999996</v>
      </c>
      <c r="I124" s="23">
        <f t="shared" si="10"/>
        <v>24.875</v>
      </c>
      <c r="J124" s="23"/>
    </row>
    <row r="125" spans="1:10" ht="15.75" customHeight="1">
      <c r="B125" s="19" t="s">
        <v>23</v>
      </c>
      <c r="C125" s="19" t="s">
        <v>24</v>
      </c>
      <c r="D125" s="78" t="s">
        <v>60</v>
      </c>
      <c r="E125" s="22" t="s">
        <v>5</v>
      </c>
      <c r="F125" s="22">
        <v>2</v>
      </c>
      <c r="G125" s="72">
        <v>31.51</v>
      </c>
      <c r="H125" s="23">
        <f t="shared" si="9"/>
        <v>7.8775000000000004</v>
      </c>
      <c r="I125" s="23">
        <f t="shared" si="10"/>
        <v>78.775000000000006</v>
      </c>
      <c r="J125" s="23"/>
    </row>
    <row r="126" spans="1:10">
      <c r="B126" s="19" t="s">
        <v>23</v>
      </c>
      <c r="C126" s="19" t="s">
        <v>24</v>
      </c>
      <c r="D126" s="47" t="s">
        <v>61</v>
      </c>
      <c r="E126" s="22" t="s">
        <v>5</v>
      </c>
      <c r="F126" s="22">
        <v>2</v>
      </c>
      <c r="G126" s="72">
        <v>3</v>
      </c>
      <c r="H126" s="23">
        <f t="shared" si="9"/>
        <v>0.75</v>
      </c>
      <c r="I126" s="23">
        <f t="shared" si="10"/>
        <v>7.5</v>
      </c>
      <c r="J126" s="23"/>
    </row>
    <row r="127" spans="1:10" s="7" customFormat="1">
      <c r="A127" s="8"/>
      <c r="B127" s="9"/>
      <c r="C127" s="9"/>
      <c r="D127" s="38"/>
      <c r="E127" s="39"/>
      <c r="F127" s="40"/>
      <c r="G127" s="41"/>
      <c r="H127" s="41"/>
      <c r="I127" s="41"/>
      <c r="J127" s="41"/>
    </row>
    <row r="128" spans="1:10" ht="38.25" customHeight="1">
      <c r="A128" s="93">
        <v>19</v>
      </c>
      <c r="B128" s="89"/>
      <c r="C128" s="89"/>
      <c r="D128" s="90" t="s">
        <v>124</v>
      </c>
      <c r="E128" s="91" t="s">
        <v>5</v>
      </c>
      <c r="F128" s="91">
        <v>1</v>
      </c>
      <c r="G128" s="92">
        <f>(G129*F129)+(G130*F130)+(G131*F131)+(G132*F132)+(G133*F133)+(G134*F134)</f>
        <v>219.095</v>
      </c>
      <c r="H128" s="92">
        <f t="shared" ref="H128:H134" si="11">(G128*25)/100</f>
        <v>54.77375</v>
      </c>
      <c r="I128" s="92">
        <f>I129+I130+I131+I132+I133+I134</f>
        <v>273.86874999999998</v>
      </c>
      <c r="J128" s="92">
        <f>I128*F128</f>
        <v>273.86874999999998</v>
      </c>
    </row>
    <row r="129" spans="1:10">
      <c r="B129" s="19" t="s">
        <v>12</v>
      </c>
      <c r="C129" s="20" t="s">
        <v>13</v>
      </c>
      <c r="D129" s="21" t="s">
        <v>14</v>
      </c>
      <c r="E129" s="22" t="s">
        <v>15</v>
      </c>
      <c r="F129" s="22">
        <v>0.5</v>
      </c>
      <c r="G129" s="72">
        <v>17.72</v>
      </c>
      <c r="H129" s="23">
        <f t="shared" si="11"/>
        <v>4.43</v>
      </c>
      <c r="I129" s="23">
        <f t="shared" ref="I129:I134" si="12">(H129+G129)*F129</f>
        <v>11.074999999999999</v>
      </c>
      <c r="J129" s="23"/>
    </row>
    <row r="130" spans="1:10">
      <c r="B130" s="19" t="s">
        <v>12</v>
      </c>
      <c r="C130" s="20" t="s">
        <v>16</v>
      </c>
      <c r="D130" s="21" t="s">
        <v>120</v>
      </c>
      <c r="E130" s="22" t="s">
        <v>15</v>
      </c>
      <c r="F130" s="22">
        <v>0.5</v>
      </c>
      <c r="G130" s="72">
        <v>12.46</v>
      </c>
      <c r="H130" s="23">
        <f t="shared" si="11"/>
        <v>3.1150000000000002</v>
      </c>
      <c r="I130" s="23">
        <f t="shared" si="12"/>
        <v>7.7875000000000005</v>
      </c>
      <c r="J130" s="23"/>
    </row>
    <row r="131" spans="1:10">
      <c r="B131" s="19" t="s">
        <v>12</v>
      </c>
      <c r="C131" s="20" t="s">
        <v>18</v>
      </c>
      <c r="D131" s="21" t="s">
        <v>19</v>
      </c>
      <c r="E131" s="22" t="s">
        <v>15</v>
      </c>
      <c r="F131" s="22">
        <v>0.5</v>
      </c>
      <c r="G131" s="72">
        <v>150.16999999999999</v>
      </c>
      <c r="H131" s="23">
        <f t="shared" si="11"/>
        <v>37.542499999999997</v>
      </c>
      <c r="I131" s="23">
        <f t="shared" si="12"/>
        <v>93.856249999999989</v>
      </c>
      <c r="J131" s="23"/>
    </row>
    <row r="132" spans="1:10" ht="36">
      <c r="B132" s="19" t="s">
        <v>23</v>
      </c>
      <c r="C132" s="19" t="s">
        <v>24</v>
      </c>
      <c r="D132" s="21" t="s">
        <v>63</v>
      </c>
      <c r="E132" s="22" t="s">
        <v>5</v>
      </c>
      <c r="F132" s="22">
        <v>1</v>
      </c>
      <c r="G132" s="72">
        <v>59.9</v>
      </c>
      <c r="H132" s="23">
        <f t="shared" si="11"/>
        <v>14.975</v>
      </c>
      <c r="I132" s="23">
        <f t="shared" si="12"/>
        <v>74.875</v>
      </c>
      <c r="J132" s="23"/>
    </row>
    <row r="133" spans="1:10" ht="25.5">
      <c r="B133" s="19" t="s">
        <v>23</v>
      </c>
      <c r="C133" s="19" t="s">
        <v>24</v>
      </c>
      <c r="D133" s="47" t="s">
        <v>60</v>
      </c>
      <c r="E133" s="22" t="s">
        <v>5</v>
      </c>
      <c r="F133" s="22">
        <v>2</v>
      </c>
      <c r="G133" s="72">
        <v>31.51</v>
      </c>
      <c r="H133" s="23">
        <f t="shared" si="11"/>
        <v>7.8775000000000004</v>
      </c>
      <c r="I133" s="23">
        <f t="shared" si="12"/>
        <v>78.775000000000006</v>
      </c>
      <c r="J133" s="23"/>
    </row>
    <row r="134" spans="1:10">
      <c r="B134" s="19" t="s">
        <v>23</v>
      </c>
      <c r="C134" s="19" t="s">
        <v>24</v>
      </c>
      <c r="D134" s="47" t="s">
        <v>61</v>
      </c>
      <c r="E134" s="22" t="s">
        <v>5</v>
      </c>
      <c r="F134" s="22">
        <v>2</v>
      </c>
      <c r="G134" s="72">
        <v>3</v>
      </c>
      <c r="H134" s="23">
        <f t="shared" si="11"/>
        <v>0.75</v>
      </c>
      <c r="I134" s="23">
        <f t="shared" si="12"/>
        <v>7.5</v>
      </c>
      <c r="J134" s="23"/>
    </row>
    <row r="135" spans="1:10" s="7" customFormat="1">
      <c r="A135" s="8"/>
      <c r="B135" s="9"/>
      <c r="C135" s="9"/>
      <c r="D135" s="38"/>
      <c r="E135" s="39"/>
      <c r="F135" s="40"/>
      <c r="G135" s="41"/>
      <c r="H135" s="41"/>
      <c r="I135" s="41"/>
      <c r="J135" s="41"/>
    </row>
    <row r="136" spans="1:10" ht="36">
      <c r="A136" s="93">
        <v>20</v>
      </c>
      <c r="B136" s="89"/>
      <c r="C136" s="89"/>
      <c r="D136" s="90" t="s">
        <v>125</v>
      </c>
      <c r="E136" s="91" t="s">
        <v>5</v>
      </c>
      <c r="F136" s="91">
        <v>1</v>
      </c>
      <c r="G136" s="92">
        <f>(G137*F137)+(G138*F138)+(G139*F139)+(G140*F140)+(G141*F141)+(G142*F142)</f>
        <v>219.995</v>
      </c>
      <c r="H136" s="92">
        <f t="shared" ref="H136:H142" si="13">(G136*25)/100</f>
        <v>54.998750000000001</v>
      </c>
      <c r="I136" s="92">
        <f>I137+I138+I139+I140+I141+I142</f>
        <v>274.99374999999998</v>
      </c>
      <c r="J136" s="92">
        <f>I136*F136</f>
        <v>274.99374999999998</v>
      </c>
    </row>
    <row r="137" spans="1:10">
      <c r="B137" s="19" t="s">
        <v>12</v>
      </c>
      <c r="C137" s="20" t="s">
        <v>13</v>
      </c>
      <c r="D137" s="21" t="s">
        <v>14</v>
      </c>
      <c r="E137" s="22" t="s">
        <v>15</v>
      </c>
      <c r="F137" s="22">
        <v>0.5</v>
      </c>
      <c r="G137" s="72">
        <v>17.72</v>
      </c>
      <c r="H137" s="23">
        <f t="shared" si="13"/>
        <v>4.43</v>
      </c>
      <c r="I137" s="23">
        <f t="shared" ref="I137:I142" si="14">(H137+G137)*F137</f>
        <v>11.074999999999999</v>
      </c>
      <c r="J137" s="23"/>
    </row>
    <row r="138" spans="1:10">
      <c r="B138" s="19" t="s">
        <v>12</v>
      </c>
      <c r="C138" s="20" t="s">
        <v>16</v>
      </c>
      <c r="D138" s="21" t="s">
        <v>120</v>
      </c>
      <c r="E138" s="22" t="s">
        <v>15</v>
      </c>
      <c r="F138" s="22">
        <v>0.5</v>
      </c>
      <c r="G138" s="72">
        <v>12.46</v>
      </c>
      <c r="H138" s="23">
        <f t="shared" si="13"/>
        <v>3.1150000000000002</v>
      </c>
      <c r="I138" s="23">
        <f t="shared" si="14"/>
        <v>7.7875000000000005</v>
      </c>
      <c r="J138" s="23"/>
    </row>
    <row r="139" spans="1:10">
      <c r="B139" s="19" t="s">
        <v>12</v>
      </c>
      <c r="C139" s="20" t="s">
        <v>18</v>
      </c>
      <c r="D139" s="21" t="s">
        <v>19</v>
      </c>
      <c r="E139" s="22" t="s">
        <v>15</v>
      </c>
      <c r="F139" s="22">
        <v>0.5</v>
      </c>
      <c r="G139" s="72">
        <v>150.16999999999999</v>
      </c>
      <c r="H139" s="23">
        <f t="shared" si="13"/>
        <v>37.542499999999997</v>
      </c>
      <c r="I139" s="23">
        <f t="shared" si="14"/>
        <v>93.856249999999989</v>
      </c>
      <c r="J139" s="23"/>
    </row>
    <row r="140" spans="1:10" ht="36">
      <c r="B140" s="19" t="s">
        <v>23</v>
      </c>
      <c r="C140" s="19" t="s">
        <v>24</v>
      </c>
      <c r="D140" s="21" t="s">
        <v>65</v>
      </c>
      <c r="E140" s="22" t="s">
        <v>5</v>
      </c>
      <c r="F140" s="22">
        <v>1</v>
      </c>
      <c r="G140" s="72">
        <v>59.9</v>
      </c>
      <c r="H140" s="23">
        <f t="shared" si="13"/>
        <v>14.975</v>
      </c>
      <c r="I140" s="23">
        <f t="shared" si="14"/>
        <v>74.875</v>
      </c>
      <c r="J140" s="23"/>
    </row>
    <row r="141" spans="1:10" ht="25.5">
      <c r="B141" s="19" t="s">
        <v>23</v>
      </c>
      <c r="C141" s="19" t="s">
        <v>24</v>
      </c>
      <c r="D141" s="47" t="s">
        <v>60</v>
      </c>
      <c r="E141" s="22" t="s">
        <v>5</v>
      </c>
      <c r="F141" s="22">
        <v>2</v>
      </c>
      <c r="G141" s="72">
        <v>31.51</v>
      </c>
      <c r="H141" s="23">
        <f t="shared" si="13"/>
        <v>7.8775000000000004</v>
      </c>
      <c r="I141" s="23">
        <f t="shared" si="14"/>
        <v>78.775000000000006</v>
      </c>
      <c r="J141" s="23"/>
    </row>
    <row r="142" spans="1:10">
      <c r="B142" s="19" t="s">
        <v>23</v>
      </c>
      <c r="C142" s="19" t="s">
        <v>24</v>
      </c>
      <c r="D142" s="47" t="s">
        <v>61</v>
      </c>
      <c r="E142" s="22" t="s">
        <v>5</v>
      </c>
      <c r="F142" s="22">
        <v>2</v>
      </c>
      <c r="G142" s="72">
        <v>3.45</v>
      </c>
      <c r="H142" s="23">
        <f t="shared" si="13"/>
        <v>0.86250000000000004</v>
      </c>
      <c r="I142" s="23">
        <f t="shared" si="14"/>
        <v>8.625</v>
      </c>
      <c r="J142" s="23"/>
    </row>
    <row r="143" spans="1:10" s="7" customFormat="1">
      <c r="A143" s="8"/>
      <c r="B143" s="24"/>
      <c r="C143" s="24"/>
      <c r="D143" s="48"/>
      <c r="E143" s="27"/>
      <c r="F143" s="27"/>
      <c r="G143" s="28"/>
      <c r="H143" s="28"/>
      <c r="I143" s="28"/>
      <c r="J143" s="28"/>
    </row>
    <row r="144" spans="1:10">
      <c r="A144" s="88">
        <v>21</v>
      </c>
      <c r="B144" s="89"/>
      <c r="C144" s="89"/>
      <c r="D144" s="90" t="s">
        <v>66</v>
      </c>
      <c r="E144" s="91" t="s">
        <v>5</v>
      </c>
      <c r="F144" s="91">
        <v>1</v>
      </c>
      <c r="G144" s="92">
        <f>(G145*F145)</f>
        <v>1256.48</v>
      </c>
      <c r="H144" s="92">
        <f>(G144*25)/100</f>
        <v>314.12</v>
      </c>
      <c r="I144" s="92">
        <f>I145</f>
        <v>1570.6</v>
      </c>
      <c r="J144" s="92">
        <f>I144*F144</f>
        <v>1570.6</v>
      </c>
    </row>
    <row r="145" spans="1:78" ht="24">
      <c r="B145" s="71" t="s">
        <v>12</v>
      </c>
      <c r="C145" s="73" t="s">
        <v>67</v>
      </c>
      <c r="D145" s="21" t="s">
        <v>68</v>
      </c>
      <c r="E145" s="22" t="s">
        <v>5</v>
      </c>
      <c r="F145" s="22">
        <v>1</v>
      </c>
      <c r="G145" s="72">
        <v>1256.48</v>
      </c>
      <c r="H145" s="23">
        <f>(G145*25)/100</f>
        <v>314.12</v>
      </c>
      <c r="I145" s="23">
        <f>(H145+G145)*F145</f>
        <v>1570.6</v>
      </c>
      <c r="J145" s="23"/>
    </row>
    <row r="146" spans="1:78" s="7" customFormat="1">
      <c r="A146" s="8"/>
      <c r="B146" s="9"/>
      <c r="C146" s="9"/>
      <c r="D146" s="38"/>
      <c r="E146" s="39"/>
      <c r="F146" s="40"/>
      <c r="G146" s="41"/>
      <c r="H146" s="41"/>
      <c r="I146" s="41"/>
      <c r="J146" s="41"/>
    </row>
    <row r="147" spans="1:78" s="46" customFormat="1" ht="36">
      <c r="A147" s="93">
        <v>22</v>
      </c>
      <c r="B147" s="89"/>
      <c r="C147" s="89"/>
      <c r="D147" s="94" t="s">
        <v>69</v>
      </c>
      <c r="E147" s="91" t="s">
        <v>5</v>
      </c>
      <c r="F147" s="91">
        <v>1</v>
      </c>
      <c r="G147" s="92">
        <f>(G148*F148)+(G149*F149)+(G150*F150)+(G151*F151)+(G152*F152)</f>
        <v>1149.0800000000002</v>
      </c>
      <c r="H147" s="92">
        <f t="shared" ref="H147:H152" si="15">(G147*25)/100</f>
        <v>287.27000000000004</v>
      </c>
      <c r="I147" s="92">
        <f>I148+I149+I150+I151+I152</f>
        <v>1436.3500000000001</v>
      </c>
      <c r="J147" s="92">
        <f>I147*F147</f>
        <v>1436.3500000000001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</row>
    <row r="148" spans="1:78">
      <c r="B148" s="19" t="s">
        <v>12</v>
      </c>
      <c r="C148" s="20" t="s">
        <v>13</v>
      </c>
      <c r="D148" s="21" t="s">
        <v>14</v>
      </c>
      <c r="E148" s="22" t="s">
        <v>15</v>
      </c>
      <c r="F148" s="22">
        <v>1</v>
      </c>
      <c r="G148" s="72">
        <v>17.72</v>
      </c>
      <c r="H148" s="23">
        <f t="shared" si="15"/>
        <v>4.43</v>
      </c>
      <c r="I148" s="23">
        <f>(H148+G148)*F148</f>
        <v>22.15</v>
      </c>
      <c r="J148" s="23"/>
    </row>
    <row r="149" spans="1:78">
      <c r="B149" s="19" t="s">
        <v>12</v>
      </c>
      <c r="C149" s="20" t="s">
        <v>16</v>
      </c>
      <c r="D149" s="21" t="s">
        <v>120</v>
      </c>
      <c r="E149" s="22" t="s">
        <v>15</v>
      </c>
      <c r="F149" s="22">
        <v>1</v>
      </c>
      <c r="G149" s="72">
        <v>12.46</v>
      </c>
      <c r="H149" s="23">
        <f t="shared" si="15"/>
        <v>3.1150000000000002</v>
      </c>
      <c r="I149" s="23">
        <f>(H149+G149)*F149</f>
        <v>15.575000000000001</v>
      </c>
      <c r="J149" s="23"/>
    </row>
    <row r="150" spans="1:78">
      <c r="B150" s="19" t="s">
        <v>12</v>
      </c>
      <c r="C150" s="20" t="s">
        <v>18</v>
      </c>
      <c r="D150" s="21" t="s">
        <v>19</v>
      </c>
      <c r="E150" s="22" t="s">
        <v>15</v>
      </c>
      <c r="F150" s="22">
        <v>1</v>
      </c>
      <c r="G150" s="72">
        <v>150.16999999999999</v>
      </c>
      <c r="H150" s="23">
        <f t="shared" si="15"/>
        <v>37.542499999999997</v>
      </c>
      <c r="I150" s="23">
        <f>(H150+G150)*F150</f>
        <v>187.71249999999998</v>
      </c>
      <c r="J150" s="23"/>
    </row>
    <row r="151" spans="1:78" ht="24">
      <c r="B151" s="71" t="s">
        <v>20</v>
      </c>
      <c r="C151" s="74">
        <v>411043</v>
      </c>
      <c r="D151" s="36" t="s">
        <v>70</v>
      </c>
      <c r="E151" s="22" t="s">
        <v>5</v>
      </c>
      <c r="F151" s="50">
        <v>1</v>
      </c>
      <c r="G151" s="72">
        <v>926.33</v>
      </c>
      <c r="H151" s="23">
        <f t="shared" si="15"/>
        <v>231.58250000000001</v>
      </c>
      <c r="I151" s="23">
        <f>(H151+G151)*F151</f>
        <v>1157.9125000000001</v>
      </c>
      <c r="J151" s="23"/>
    </row>
    <row r="152" spans="1:78">
      <c r="B152" s="19" t="s">
        <v>12</v>
      </c>
      <c r="C152" s="20" t="s">
        <v>49</v>
      </c>
      <c r="D152" s="47" t="s">
        <v>50</v>
      </c>
      <c r="E152" s="22" t="s">
        <v>51</v>
      </c>
      <c r="F152" s="22">
        <v>10</v>
      </c>
      <c r="G152" s="72">
        <v>4.24</v>
      </c>
      <c r="H152" s="23">
        <f t="shared" si="15"/>
        <v>1.06</v>
      </c>
      <c r="I152" s="23">
        <f>(H152+G152)*F152</f>
        <v>53.000000000000007</v>
      </c>
      <c r="J152" s="23"/>
    </row>
    <row r="153" spans="1:78" s="7" customFormat="1">
      <c r="A153" s="8"/>
      <c r="B153" s="9"/>
      <c r="C153" s="9"/>
      <c r="D153" s="38"/>
      <c r="E153" s="39"/>
      <c r="F153" s="40"/>
      <c r="G153" s="41"/>
      <c r="H153" s="41"/>
      <c r="I153" s="41"/>
      <c r="J153" s="41"/>
    </row>
    <row r="154" spans="1:78" s="46" customFormat="1" ht="36">
      <c r="A154" s="93">
        <v>23</v>
      </c>
      <c r="B154" s="89"/>
      <c r="C154" s="89"/>
      <c r="D154" s="94" t="s">
        <v>71</v>
      </c>
      <c r="E154" s="91" t="s">
        <v>5</v>
      </c>
      <c r="F154" s="91">
        <v>1</v>
      </c>
      <c r="G154" s="92">
        <f>(G155*F155)+(G156*F156)+(G157*F157)+(G158*F158)+(G159*F159)</f>
        <v>1747.12</v>
      </c>
      <c r="H154" s="92">
        <f t="shared" ref="H154:H159" si="16">(G154*25)/100</f>
        <v>436.78</v>
      </c>
      <c r="I154" s="92">
        <f>I155+I156+I157+I158+I159</f>
        <v>2183.8999999999996</v>
      </c>
      <c r="J154" s="92">
        <f>I154*F154</f>
        <v>2183.8999999999996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</row>
    <row r="155" spans="1:78">
      <c r="B155" s="19" t="s">
        <v>12</v>
      </c>
      <c r="C155" s="20" t="s">
        <v>13</v>
      </c>
      <c r="D155" s="21" t="s">
        <v>14</v>
      </c>
      <c r="E155" s="22" t="s">
        <v>15</v>
      </c>
      <c r="F155" s="22">
        <v>1</v>
      </c>
      <c r="G155" s="72">
        <v>17.72</v>
      </c>
      <c r="H155" s="23">
        <f t="shared" si="16"/>
        <v>4.43</v>
      </c>
      <c r="I155" s="23">
        <f>(H155+G155)*F155</f>
        <v>22.15</v>
      </c>
      <c r="J155" s="23"/>
    </row>
    <row r="156" spans="1:78">
      <c r="B156" s="19" t="s">
        <v>12</v>
      </c>
      <c r="C156" s="20" t="s">
        <v>16</v>
      </c>
      <c r="D156" s="21" t="s">
        <v>120</v>
      </c>
      <c r="E156" s="22" t="s">
        <v>15</v>
      </c>
      <c r="F156" s="22">
        <v>1</v>
      </c>
      <c r="G156" s="72">
        <v>12.46</v>
      </c>
      <c r="H156" s="23">
        <f t="shared" si="16"/>
        <v>3.1150000000000002</v>
      </c>
      <c r="I156" s="23">
        <f>(H156+G156)*F156</f>
        <v>15.575000000000001</v>
      </c>
      <c r="J156" s="23"/>
    </row>
    <row r="157" spans="1:78">
      <c r="B157" s="19" t="s">
        <v>12</v>
      </c>
      <c r="C157" s="20" t="s">
        <v>18</v>
      </c>
      <c r="D157" s="21" t="s">
        <v>19</v>
      </c>
      <c r="E157" s="22" t="s">
        <v>15</v>
      </c>
      <c r="F157" s="22">
        <v>1</v>
      </c>
      <c r="G157" s="72">
        <v>150.16999999999999</v>
      </c>
      <c r="H157" s="23">
        <f t="shared" si="16"/>
        <v>37.542499999999997</v>
      </c>
      <c r="I157" s="23">
        <f>(H157+G157)*F157</f>
        <v>187.71249999999998</v>
      </c>
      <c r="J157" s="23"/>
    </row>
    <row r="158" spans="1:78" ht="24">
      <c r="B158" s="71" t="s">
        <v>20</v>
      </c>
      <c r="C158" s="74">
        <v>411033</v>
      </c>
      <c r="D158" s="36" t="s">
        <v>72</v>
      </c>
      <c r="E158" s="22" t="s">
        <v>5</v>
      </c>
      <c r="F158" s="50">
        <v>1</v>
      </c>
      <c r="G158" s="72">
        <v>1507.41</v>
      </c>
      <c r="H158" s="23">
        <f t="shared" si="16"/>
        <v>376.85250000000002</v>
      </c>
      <c r="I158" s="23">
        <f>(H158+G158)*F158</f>
        <v>1884.2625</v>
      </c>
      <c r="J158" s="23"/>
    </row>
    <row r="159" spans="1:78">
      <c r="B159" s="19" t="s">
        <v>12</v>
      </c>
      <c r="C159" s="20" t="s">
        <v>49</v>
      </c>
      <c r="D159" s="47" t="s">
        <v>50</v>
      </c>
      <c r="E159" s="22" t="s">
        <v>51</v>
      </c>
      <c r="F159" s="22">
        <v>14</v>
      </c>
      <c r="G159" s="72">
        <v>4.24</v>
      </c>
      <c r="H159" s="23">
        <f t="shared" si="16"/>
        <v>1.06</v>
      </c>
      <c r="I159" s="23">
        <f>(H159+G159)*F159</f>
        <v>74.200000000000017</v>
      </c>
      <c r="J159" s="23"/>
    </row>
    <row r="160" spans="1:78" s="7" customFormat="1">
      <c r="A160" s="8"/>
      <c r="B160" s="9"/>
      <c r="C160" s="9"/>
      <c r="D160" s="38"/>
      <c r="E160" s="39"/>
      <c r="F160" s="40"/>
      <c r="G160" s="41"/>
      <c r="H160" s="41"/>
      <c r="I160" s="41"/>
      <c r="J160" s="41"/>
    </row>
    <row r="161" spans="1:78" s="46" customFormat="1" ht="36">
      <c r="A161" s="93">
        <v>24</v>
      </c>
      <c r="B161" s="89"/>
      <c r="C161" s="89"/>
      <c r="D161" s="94" t="s">
        <v>73</v>
      </c>
      <c r="E161" s="91" t="s">
        <v>5</v>
      </c>
      <c r="F161" s="91">
        <v>1</v>
      </c>
      <c r="G161" s="92">
        <f>(G162*F162)+(G163*F163)+(G164*F164)+(G165*F165)+(G166*F166)</f>
        <v>2542.27</v>
      </c>
      <c r="H161" s="92">
        <f t="shared" ref="H161:H166" si="17">(G161*25)/100</f>
        <v>635.5675</v>
      </c>
      <c r="I161" s="92">
        <f>I162+I163+I164+I165+I166</f>
        <v>3177.8375000000001</v>
      </c>
      <c r="J161" s="92">
        <f>I161*F161</f>
        <v>3177.8375000000001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</row>
    <row r="162" spans="1:78">
      <c r="B162" s="19" t="s">
        <v>12</v>
      </c>
      <c r="C162" s="20" t="s">
        <v>13</v>
      </c>
      <c r="D162" s="21" t="s">
        <v>14</v>
      </c>
      <c r="E162" s="22" t="s">
        <v>15</v>
      </c>
      <c r="F162" s="22">
        <v>1</v>
      </c>
      <c r="G162" s="72">
        <v>17.72</v>
      </c>
      <c r="H162" s="23">
        <f t="shared" si="17"/>
        <v>4.43</v>
      </c>
      <c r="I162" s="23">
        <f>(H162+G162)*F162</f>
        <v>22.15</v>
      </c>
      <c r="J162" s="23"/>
    </row>
    <row r="163" spans="1:78">
      <c r="B163" s="19" t="s">
        <v>12</v>
      </c>
      <c r="C163" s="20" t="s">
        <v>16</v>
      </c>
      <c r="D163" s="21" t="s">
        <v>120</v>
      </c>
      <c r="E163" s="22" t="s">
        <v>15</v>
      </c>
      <c r="F163" s="22">
        <v>1</v>
      </c>
      <c r="G163" s="72">
        <v>12.46</v>
      </c>
      <c r="H163" s="23">
        <f t="shared" si="17"/>
        <v>3.1150000000000002</v>
      </c>
      <c r="I163" s="23">
        <f>(H163+G163)*F163</f>
        <v>15.575000000000001</v>
      </c>
      <c r="J163" s="23"/>
    </row>
    <row r="164" spans="1:78">
      <c r="B164" s="19" t="s">
        <v>12</v>
      </c>
      <c r="C164" s="20" t="s">
        <v>18</v>
      </c>
      <c r="D164" s="21" t="s">
        <v>19</v>
      </c>
      <c r="E164" s="22" t="s">
        <v>15</v>
      </c>
      <c r="F164" s="22">
        <v>1</v>
      </c>
      <c r="G164" s="72">
        <v>150.16999999999999</v>
      </c>
      <c r="H164" s="23">
        <f t="shared" si="17"/>
        <v>37.542499999999997</v>
      </c>
      <c r="I164" s="23">
        <f>(H164+G164)*F164</f>
        <v>187.71249999999998</v>
      </c>
      <c r="J164" s="23"/>
    </row>
    <row r="165" spans="1:78" ht="24">
      <c r="B165" s="71" t="s">
        <v>20</v>
      </c>
      <c r="C165" s="74">
        <v>411032</v>
      </c>
      <c r="D165" s="36" t="s">
        <v>74</v>
      </c>
      <c r="E165" s="22" t="s">
        <v>5</v>
      </c>
      <c r="F165" s="50">
        <v>1</v>
      </c>
      <c r="G165" s="72">
        <v>2294.08</v>
      </c>
      <c r="H165" s="23">
        <f t="shared" si="17"/>
        <v>573.52</v>
      </c>
      <c r="I165" s="23">
        <f>(H165+G165)*F165</f>
        <v>2867.6</v>
      </c>
      <c r="J165" s="23"/>
    </row>
    <row r="166" spans="1:78">
      <c r="B166" s="19" t="s">
        <v>12</v>
      </c>
      <c r="C166" s="20" t="s">
        <v>49</v>
      </c>
      <c r="D166" s="47" t="s">
        <v>50</v>
      </c>
      <c r="E166" s="22" t="s">
        <v>51</v>
      </c>
      <c r="F166" s="22">
        <v>16</v>
      </c>
      <c r="G166" s="72">
        <v>4.24</v>
      </c>
      <c r="H166" s="23">
        <f t="shared" si="17"/>
        <v>1.06</v>
      </c>
      <c r="I166" s="23">
        <f>(H166+G166)*F166</f>
        <v>84.800000000000011</v>
      </c>
      <c r="J166" s="23"/>
    </row>
    <row r="167" spans="1:78" s="7" customFormat="1">
      <c r="A167" s="8"/>
      <c r="B167" s="9"/>
      <c r="C167" s="9"/>
      <c r="D167" s="38"/>
      <c r="E167" s="39"/>
      <c r="F167" s="40"/>
      <c r="G167" s="41"/>
      <c r="H167" s="41"/>
      <c r="I167" s="41"/>
      <c r="J167" s="41"/>
    </row>
    <row r="168" spans="1:78" ht="24">
      <c r="A168" s="93">
        <v>25</v>
      </c>
      <c r="B168" s="89"/>
      <c r="C168" s="89"/>
      <c r="D168" s="94" t="s">
        <v>75</v>
      </c>
      <c r="E168" s="91" t="s">
        <v>5</v>
      </c>
      <c r="F168" s="91">
        <v>1</v>
      </c>
      <c r="G168" s="92">
        <f>(G169*F169)+(G170*F170)+(G171*F171)+(G172*F172)</f>
        <v>147.17500000000001</v>
      </c>
      <c r="H168" s="92">
        <f>(G168*25)/100</f>
        <v>36.793750000000003</v>
      </c>
      <c r="I168" s="92">
        <f>I169+I170+I171+I172</f>
        <v>183.96875</v>
      </c>
      <c r="J168" s="92">
        <f>I168*F168</f>
        <v>183.96875</v>
      </c>
    </row>
    <row r="169" spans="1:78">
      <c r="B169" s="19" t="s">
        <v>12</v>
      </c>
      <c r="C169" s="20" t="s">
        <v>13</v>
      </c>
      <c r="D169" s="21" t="s">
        <v>14</v>
      </c>
      <c r="E169" s="22" t="s">
        <v>15</v>
      </c>
      <c r="F169" s="22">
        <v>0.5</v>
      </c>
      <c r="G169" s="72">
        <v>17.72</v>
      </c>
      <c r="H169" s="23">
        <f>(G169*25)/100</f>
        <v>4.43</v>
      </c>
      <c r="I169" s="23">
        <f>(H169+G169)*F169</f>
        <v>11.074999999999999</v>
      </c>
      <c r="J169" s="23"/>
    </row>
    <row r="170" spans="1:78">
      <c r="B170" s="19" t="s">
        <v>12</v>
      </c>
      <c r="C170" s="20" t="s">
        <v>16</v>
      </c>
      <c r="D170" s="21" t="s">
        <v>120</v>
      </c>
      <c r="E170" s="22" t="s">
        <v>15</v>
      </c>
      <c r="F170" s="22">
        <v>0.5</v>
      </c>
      <c r="G170" s="72">
        <v>12.46</v>
      </c>
      <c r="H170" s="23">
        <f>(G170*25)/100</f>
        <v>3.1150000000000002</v>
      </c>
      <c r="I170" s="23">
        <f>(H170+G170)*F170</f>
        <v>7.7875000000000005</v>
      </c>
      <c r="J170" s="23"/>
    </row>
    <row r="171" spans="1:78">
      <c r="B171" s="19" t="s">
        <v>12</v>
      </c>
      <c r="C171" s="20" t="s">
        <v>18</v>
      </c>
      <c r="D171" s="21" t="s">
        <v>19</v>
      </c>
      <c r="E171" s="22" t="s">
        <v>15</v>
      </c>
      <c r="F171" s="22">
        <v>0.5</v>
      </c>
      <c r="G171" s="72">
        <v>150.16999999999999</v>
      </c>
      <c r="H171" s="23">
        <f>(G171*25)/100</f>
        <v>37.542499999999997</v>
      </c>
      <c r="I171" s="23">
        <f>(H171+G171)*F171</f>
        <v>93.856249999999989</v>
      </c>
      <c r="J171" s="23"/>
    </row>
    <row r="172" spans="1:78">
      <c r="B172" s="76" t="s">
        <v>23</v>
      </c>
      <c r="C172" s="49"/>
      <c r="D172" s="36" t="s">
        <v>76</v>
      </c>
      <c r="E172" s="22" t="s">
        <v>5</v>
      </c>
      <c r="F172" s="50">
        <v>1</v>
      </c>
      <c r="G172" s="72">
        <v>57</v>
      </c>
      <c r="H172" s="23">
        <f>(G172*25)/100</f>
        <v>14.25</v>
      </c>
      <c r="I172" s="23">
        <f>(H172+G172)*F172</f>
        <v>71.25</v>
      </c>
      <c r="J172" s="23"/>
    </row>
    <row r="173" spans="1:78" s="7" customFormat="1">
      <c r="A173" s="8"/>
      <c r="B173" s="9"/>
      <c r="C173" s="9"/>
      <c r="D173" s="38"/>
      <c r="E173" s="39"/>
      <c r="F173" s="40"/>
      <c r="G173" s="41"/>
      <c r="H173" s="41"/>
      <c r="I173" s="41"/>
      <c r="J173" s="41"/>
    </row>
    <row r="174" spans="1:78" ht="24">
      <c r="A174" s="93">
        <v>26</v>
      </c>
      <c r="B174" s="89"/>
      <c r="C174" s="89"/>
      <c r="D174" s="94" t="s">
        <v>77</v>
      </c>
      <c r="E174" s="91" t="s">
        <v>5</v>
      </c>
      <c r="F174" s="91">
        <v>1</v>
      </c>
      <c r="G174" s="92">
        <f>(G175*F175)+(G176*F176)+(G177*F177)+(G178*F178)</f>
        <v>147.17500000000001</v>
      </c>
      <c r="H174" s="92">
        <f>(G174*25)/100</f>
        <v>36.793750000000003</v>
      </c>
      <c r="I174" s="92">
        <f>I175+I176+I177+I178</f>
        <v>183.96875</v>
      </c>
      <c r="J174" s="92">
        <f>I174*F174</f>
        <v>183.96875</v>
      </c>
    </row>
    <row r="175" spans="1:78">
      <c r="B175" s="19" t="s">
        <v>12</v>
      </c>
      <c r="C175" s="20" t="s">
        <v>13</v>
      </c>
      <c r="D175" s="21" t="s">
        <v>14</v>
      </c>
      <c r="E175" s="22" t="s">
        <v>15</v>
      </c>
      <c r="F175" s="22">
        <v>0.5</v>
      </c>
      <c r="G175" s="72">
        <v>17.72</v>
      </c>
      <c r="H175" s="23">
        <f>(G175*25)/100</f>
        <v>4.43</v>
      </c>
      <c r="I175" s="23">
        <f>(H175+G175)*F175</f>
        <v>11.074999999999999</v>
      </c>
      <c r="J175" s="23"/>
    </row>
    <row r="176" spans="1:78">
      <c r="B176" s="19" t="s">
        <v>12</v>
      </c>
      <c r="C176" s="20" t="s">
        <v>16</v>
      </c>
      <c r="D176" s="21" t="s">
        <v>120</v>
      </c>
      <c r="E176" s="22" t="s">
        <v>15</v>
      </c>
      <c r="F176" s="22">
        <v>0.5</v>
      </c>
      <c r="G176" s="72">
        <v>12.46</v>
      </c>
      <c r="H176" s="23">
        <f>(G176*25)/100</f>
        <v>3.1150000000000002</v>
      </c>
      <c r="I176" s="23">
        <f>(H176+G176)*F176</f>
        <v>7.7875000000000005</v>
      </c>
      <c r="J176" s="23"/>
    </row>
    <row r="177" spans="1:10">
      <c r="B177" s="19" t="s">
        <v>12</v>
      </c>
      <c r="C177" s="20" t="s">
        <v>18</v>
      </c>
      <c r="D177" s="21" t="s">
        <v>19</v>
      </c>
      <c r="E177" s="22" t="s">
        <v>15</v>
      </c>
      <c r="F177" s="22">
        <v>0.5</v>
      </c>
      <c r="G177" s="72">
        <v>150.16999999999999</v>
      </c>
      <c r="H177" s="23">
        <f>(G177*25)/100</f>
        <v>37.542499999999997</v>
      </c>
      <c r="I177" s="23">
        <f>(H177+G177)*F177</f>
        <v>93.856249999999989</v>
      </c>
      <c r="J177" s="23"/>
    </row>
    <row r="178" spans="1:10">
      <c r="B178" s="76" t="s">
        <v>23</v>
      </c>
      <c r="C178" s="49"/>
      <c r="D178" s="36" t="s">
        <v>78</v>
      </c>
      <c r="E178" s="22" t="s">
        <v>5</v>
      </c>
      <c r="F178" s="50">
        <v>1</v>
      </c>
      <c r="G178" s="72">
        <v>57</v>
      </c>
      <c r="H178" s="23">
        <f>(G178*25)/100</f>
        <v>14.25</v>
      </c>
      <c r="I178" s="23">
        <f>(H178+G178)*F178</f>
        <v>71.25</v>
      </c>
      <c r="J178" s="23"/>
    </row>
    <row r="179" spans="1:10" s="7" customFormat="1">
      <c r="A179" s="8"/>
      <c r="B179" s="9"/>
      <c r="C179" s="9"/>
      <c r="D179" s="38"/>
      <c r="E179" s="39"/>
      <c r="F179" s="40"/>
      <c r="G179" s="41"/>
      <c r="H179" s="41"/>
      <c r="I179" s="41"/>
      <c r="J179" s="41"/>
    </row>
    <row r="180" spans="1:10" ht="24">
      <c r="A180" s="93">
        <v>27</v>
      </c>
      <c r="B180" s="89"/>
      <c r="C180" s="89"/>
      <c r="D180" s="94" t="s">
        <v>79</v>
      </c>
      <c r="E180" s="91" t="s">
        <v>5</v>
      </c>
      <c r="F180" s="91">
        <v>1</v>
      </c>
      <c r="G180" s="92">
        <f>(G181*F181)+(G182*F182)+(G183*F183)+(G184*F184)</f>
        <v>200.07499999999999</v>
      </c>
      <c r="H180" s="92">
        <f>(G180*25)/100</f>
        <v>50.018749999999997</v>
      </c>
      <c r="I180" s="92">
        <f>I181+I182+I183+I184</f>
        <v>250.09375</v>
      </c>
      <c r="J180" s="92">
        <f>I180*F180</f>
        <v>250.09375</v>
      </c>
    </row>
    <row r="181" spans="1:10">
      <c r="B181" s="19" t="s">
        <v>12</v>
      </c>
      <c r="C181" s="20" t="s">
        <v>13</v>
      </c>
      <c r="D181" s="21" t="s">
        <v>14</v>
      </c>
      <c r="E181" s="22" t="s">
        <v>15</v>
      </c>
      <c r="F181" s="22">
        <v>0.5</v>
      </c>
      <c r="G181" s="72">
        <v>17.72</v>
      </c>
      <c r="H181" s="23">
        <f>(G181*25)/100</f>
        <v>4.43</v>
      </c>
      <c r="I181" s="23">
        <f>(H181+G181)*F181</f>
        <v>11.074999999999999</v>
      </c>
      <c r="J181" s="23"/>
    </row>
    <row r="182" spans="1:10">
      <c r="B182" s="19" t="s">
        <v>12</v>
      </c>
      <c r="C182" s="20" t="s">
        <v>16</v>
      </c>
      <c r="D182" s="21" t="s">
        <v>120</v>
      </c>
      <c r="E182" s="22" t="s">
        <v>15</v>
      </c>
      <c r="F182" s="22">
        <v>0.5</v>
      </c>
      <c r="G182" s="72">
        <v>12.46</v>
      </c>
      <c r="H182" s="23">
        <f>(G182*25)/100</f>
        <v>3.1150000000000002</v>
      </c>
      <c r="I182" s="23">
        <f>(H182+G182)*F182</f>
        <v>7.7875000000000005</v>
      </c>
      <c r="J182" s="23"/>
    </row>
    <row r="183" spans="1:10">
      <c r="B183" s="19" t="s">
        <v>12</v>
      </c>
      <c r="C183" s="20" t="s">
        <v>18</v>
      </c>
      <c r="D183" s="21" t="s">
        <v>19</v>
      </c>
      <c r="E183" s="22" t="s">
        <v>15</v>
      </c>
      <c r="F183" s="22">
        <v>0.5</v>
      </c>
      <c r="G183" s="72">
        <v>150.16999999999999</v>
      </c>
      <c r="H183" s="23">
        <f>(G183*25)/100</f>
        <v>37.542499999999997</v>
      </c>
      <c r="I183" s="23">
        <f>(H183+G183)*F183</f>
        <v>93.856249999999989</v>
      </c>
      <c r="J183" s="23"/>
    </row>
    <row r="184" spans="1:10">
      <c r="B184" s="76" t="s">
        <v>23</v>
      </c>
      <c r="C184" s="49"/>
      <c r="D184" s="36" t="s">
        <v>80</v>
      </c>
      <c r="E184" s="22" t="s">
        <v>5</v>
      </c>
      <c r="F184" s="50">
        <v>1</v>
      </c>
      <c r="G184" s="72">
        <v>109.9</v>
      </c>
      <c r="H184" s="23">
        <f>(G184*25)/100</f>
        <v>27.475000000000001</v>
      </c>
      <c r="I184" s="23">
        <f>(H184+G184)*F184</f>
        <v>137.375</v>
      </c>
      <c r="J184" s="23"/>
    </row>
    <row r="185" spans="1:10" s="7" customFormat="1">
      <c r="A185" s="8"/>
      <c r="B185" s="9"/>
      <c r="C185" s="9"/>
      <c r="D185" s="38"/>
      <c r="E185" s="39"/>
      <c r="F185" s="40"/>
      <c r="G185" s="41"/>
      <c r="H185" s="41"/>
      <c r="I185" s="41"/>
      <c r="J185" s="41"/>
    </row>
    <row r="186" spans="1:10" ht="24">
      <c r="A186" s="93">
        <v>28</v>
      </c>
      <c r="B186" s="89"/>
      <c r="C186" s="89"/>
      <c r="D186" s="94" t="s">
        <v>81</v>
      </c>
      <c r="E186" s="91" t="s">
        <v>5</v>
      </c>
      <c r="F186" s="91">
        <v>1</v>
      </c>
      <c r="G186" s="92">
        <f>(G187*F187)+(G188*F188)+(G189*F189)+(G190*F190)</f>
        <v>200.07499999999999</v>
      </c>
      <c r="H186" s="92">
        <f>(G186*25)/100</f>
        <v>50.018749999999997</v>
      </c>
      <c r="I186" s="92">
        <f>I187+I188+I189+I190</f>
        <v>250.09375</v>
      </c>
      <c r="J186" s="92">
        <f>I186*F186</f>
        <v>250.09375</v>
      </c>
    </row>
    <row r="187" spans="1:10">
      <c r="B187" s="19" t="s">
        <v>12</v>
      </c>
      <c r="C187" s="20" t="s">
        <v>13</v>
      </c>
      <c r="D187" s="21" t="s">
        <v>14</v>
      </c>
      <c r="E187" s="22" t="s">
        <v>15</v>
      </c>
      <c r="F187" s="22">
        <v>0.5</v>
      </c>
      <c r="G187" s="72">
        <v>17.72</v>
      </c>
      <c r="H187" s="23">
        <f>(G187*25)/100</f>
        <v>4.43</v>
      </c>
      <c r="I187" s="23">
        <f>(H187+G187)*F187</f>
        <v>11.074999999999999</v>
      </c>
      <c r="J187" s="23"/>
    </row>
    <row r="188" spans="1:10">
      <c r="B188" s="19" t="s">
        <v>12</v>
      </c>
      <c r="C188" s="20" t="s">
        <v>16</v>
      </c>
      <c r="D188" s="21" t="s">
        <v>120</v>
      </c>
      <c r="E188" s="22" t="s">
        <v>15</v>
      </c>
      <c r="F188" s="22">
        <v>0.5</v>
      </c>
      <c r="G188" s="72">
        <v>12.46</v>
      </c>
      <c r="H188" s="23">
        <f>(G188*25)/100</f>
        <v>3.1150000000000002</v>
      </c>
      <c r="I188" s="23">
        <f>(H188+G188)*F188</f>
        <v>7.7875000000000005</v>
      </c>
      <c r="J188" s="23"/>
    </row>
    <row r="189" spans="1:10">
      <c r="B189" s="19" t="s">
        <v>12</v>
      </c>
      <c r="C189" s="20" t="s">
        <v>18</v>
      </c>
      <c r="D189" s="21" t="s">
        <v>19</v>
      </c>
      <c r="E189" s="22" t="s">
        <v>15</v>
      </c>
      <c r="F189" s="22">
        <v>0.5</v>
      </c>
      <c r="G189" s="72">
        <v>150.16999999999999</v>
      </c>
      <c r="H189" s="23">
        <f>(G189*25)/100</f>
        <v>37.542499999999997</v>
      </c>
      <c r="I189" s="23">
        <f>(H189+G189)*F189</f>
        <v>93.856249999999989</v>
      </c>
      <c r="J189" s="23"/>
    </row>
    <row r="190" spans="1:10">
      <c r="B190" s="76" t="s">
        <v>23</v>
      </c>
      <c r="C190" s="49"/>
      <c r="D190" s="36" t="s">
        <v>82</v>
      </c>
      <c r="E190" s="22" t="s">
        <v>5</v>
      </c>
      <c r="F190" s="50">
        <v>1</v>
      </c>
      <c r="G190" s="72">
        <v>109.9</v>
      </c>
      <c r="H190" s="23">
        <f>(G190*25)/100</f>
        <v>27.475000000000001</v>
      </c>
      <c r="I190" s="23">
        <f>(H190+G190)*F190</f>
        <v>137.375</v>
      </c>
      <c r="J190" s="23"/>
    </row>
    <row r="191" spans="1:10" s="7" customFormat="1">
      <c r="A191" s="8"/>
      <c r="B191" s="9"/>
      <c r="C191" s="9"/>
      <c r="D191" s="38"/>
      <c r="E191" s="39"/>
      <c r="F191" s="40"/>
      <c r="G191" s="41"/>
      <c r="H191" s="41"/>
      <c r="I191" s="41"/>
      <c r="J191" s="41"/>
    </row>
    <row r="192" spans="1:10">
      <c r="A192" s="88">
        <v>30</v>
      </c>
      <c r="B192" s="89"/>
      <c r="C192" s="89"/>
      <c r="D192" s="90" t="s">
        <v>84</v>
      </c>
      <c r="E192" s="91" t="s">
        <v>5</v>
      </c>
      <c r="F192" s="91">
        <v>1</v>
      </c>
      <c r="G192" s="92">
        <f>(G193*F193)+(G194*F194)+(G195*F195)</f>
        <v>141.39600000000002</v>
      </c>
      <c r="H192" s="92">
        <f>(G192*25)/100</f>
        <v>35.349000000000004</v>
      </c>
      <c r="I192" s="92">
        <f>I193+I194+I195</f>
        <v>176.745</v>
      </c>
      <c r="J192" s="92">
        <f>I192*F192</f>
        <v>176.745</v>
      </c>
    </row>
    <row r="193" spans="1:78">
      <c r="B193" s="19" t="s">
        <v>12</v>
      </c>
      <c r="C193" s="20" t="s">
        <v>13</v>
      </c>
      <c r="D193" s="21" t="s">
        <v>14</v>
      </c>
      <c r="E193" s="22" t="s">
        <v>15</v>
      </c>
      <c r="F193" s="22">
        <v>0.2</v>
      </c>
      <c r="G193" s="72">
        <v>17.72</v>
      </c>
      <c r="H193" s="23">
        <f>(G193*25)/100</f>
        <v>4.43</v>
      </c>
      <c r="I193" s="23">
        <f>(H193+G193)*F193</f>
        <v>4.43</v>
      </c>
      <c r="J193" s="23"/>
    </row>
    <row r="194" spans="1:78">
      <c r="B194" s="19" t="s">
        <v>12</v>
      </c>
      <c r="C194" s="20" t="s">
        <v>16</v>
      </c>
      <c r="D194" s="21" t="s">
        <v>120</v>
      </c>
      <c r="E194" s="22" t="s">
        <v>15</v>
      </c>
      <c r="F194" s="22">
        <v>0.2</v>
      </c>
      <c r="G194" s="72">
        <v>12.46</v>
      </c>
      <c r="H194" s="23">
        <f>(G194*25)/100</f>
        <v>3.1150000000000002</v>
      </c>
      <c r="I194" s="23">
        <f>(H194+G194)*F194</f>
        <v>3.1150000000000002</v>
      </c>
      <c r="J194" s="23"/>
    </row>
    <row r="195" spans="1:78" ht="24">
      <c r="B195" s="19" t="s">
        <v>20</v>
      </c>
      <c r="C195" s="19">
        <v>410827</v>
      </c>
      <c r="D195" s="21" t="s">
        <v>44</v>
      </c>
      <c r="E195" s="22" t="s">
        <v>5</v>
      </c>
      <c r="F195" s="22">
        <v>1</v>
      </c>
      <c r="G195" s="72">
        <v>135.36000000000001</v>
      </c>
      <c r="H195" s="23">
        <f>(G195*25)/100</f>
        <v>33.840000000000003</v>
      </c>
      <c r="I195" s="23">
        <f>(H195+G195)*F195</f>
        <v>169.20000000000002</v>
      </c>
      <c r="J195" s="23"/>
    </row>
    <row r="196" spans="1:78" s="7" customFormat="1">
      <c r="A196" s="8"/>
      <c r="B196" s="9"/>
      <c r="C196" s="9"/>
      <c r="D196" s="38"/>
      <c r="E196" s="39"/>
      <c r="F196" s="40"/>
      <c r="G196" s="41"/>
      <c r="H196" s="41"/>
      <c r="I196" s="41"/>
      <c r="J196" s="41"/>
    </row>
    <row r="197" spans="1:78">
      <c r="A197" s="88">
        <v>31</v>
      </c>
      <c r="B197" s="89"/>
      <c r="C197" s="89"/>
      <c r="D197" s="90" t="s">
        <v>85</v>
      </c>
      <c r="E197" s="91" t="s">
        <v>5</v>
      </c>
      <c r="F197" s="91">
        <v>1</v>
      </c>
      <c r="G197" s="92">
        <f>(G198*F198)+(G199*F199)+(G200*F200)</f>
        <v>23.286000000000001</v>
      </c>
      <c r="H197" s="92">
        <f>(G197*25)/100</f>
        <v>5.8215000000000012</v>
      </c>
      <c r="I197" s="92">
        <f>I198+I199+I200</f>
        <v>29.107500000000002</v>
      </c>
      <c r="J197" s="92">
        <f>I197*F197</f>
        <v>29.107500000000002</v>
      </c>
    </row>
    <row r="198" spans="1:78">
      <c r="B198" s="19" t="s">
        <v>12</v>
      </c>
      <c r="C198" s="20" t="s">
        <v>13</v>
      </c>
      <c r="D198" s="21" t="s">
        <v>14</v>
      </c>
      <c r="E198" s="22" t="s">
        <v>15</v>
      </c>
      <c r="F198" s="22">
        <v>0.2</v>
      </c>
      <c r="G198" s="72">
        <v>17.72</v>
      </c>
      <c r="H198" s="23">
        <f>(G198*25)/100</f>
        <v>4.43</v>
      </c>
      <c r="I198" s="23">
        <f>(H198+G198)*F198</f>
        <v>4.43</v>
      </c>
      <c r="J198" s="23"/>
    </row>
    <row r="199" spans="1:78">
      <c r="B199" s="19" t="s">
        <v>12</v>
      </c>
      <c r="C199" s="20" t="s">
        <v>16</v>
      </c>
      <c r="D199" s="21" t="s">
        <v>120</v>
      </c>
      <c r="E199" s="22" t="s">
        <v>15</v>
      </c>
      <c r="F199" s="22">
        <v>0.2</v>
      </c>
      <c r="G199" s="72">
        <v>12.46</v>
      </c>
      <c r="H199" s="23">
        <f>(G199*25)/100</f>
        <v>3.1150000000000002</v>
      </c>
      <c r="I199" s="23">
        <f>(H199+G199)*F199</f>
        <v>3.1150000000000002</v>
      </c>
      <c r="J199" s="23"/>
    </row>
    <row r="200" spans="1:78">
      <c r="B200" s="19" t="s">
        <v>12</v>
      </c>
      <c r="C200" s="20" t="s">
        <v>46</v>
      </c>
      <c r="D200" s="36" t="s">
        <v>47</v>
      </c>
      <c r="E200" s="22" t="s">
        <v>5</v>
      </c>
      <c r="F200" s="22">
        <v>1</v>
      </c>
      <c r="G200" s="72">
        <v>17.25</v>
      </c>
      <c r="H200" s="23">
        <f>(G200*25)/100</f>
        <v>4.3125</v>
      </c>
      <c r="I200" s="23">
        <f>(H200+G200)*F200</f>
        <v>21.5625</v>
      </c>
      <c r="J200" s="23"/>
    </row>
    <row r="201" spans="1:78" s="7" customFormat="1">
      <c r="A201" s="8"/>
      <c r="B201" s="9"/>
      <c r="C201" s="9"/>
      <c r="D201" s="38"/>
      <c r="E201" s="39"/>
      <c r="F201" s="40"/>
      <c r="G201" s="41"/>
      <c r="H201" s="41"/>
      <c r="I201" s="41"/>
      <c r="J201" s="41"/>
    </row>
    <row r="202" spans="1:78" ht="25.5" customHeight="1">
      <c r="A202" s="93">
        <v>32</v>
      </c>
      <c r="B202" s="89"/>
      <c r="C202" s="89"/>
      <c r="D202" s="95" t="s">
        <v>86</v>
      </c>
      <c r="E202" s="91" t="s">
        <v>5</v>
      </c>
      <c r="F202" s="91">
        <v>1</v>
      </c>
      <c r="G202" s="92">
        <f>(G203*F203)+(G204*F204)+(G205*F205)</f>
        <v>22.36</v>
      </c>
      <c r="H202" s="92">
        <f>(G202*25)/100</f>
        <v>5.59</v>
      </c>
      <c r="I202" s="92">
        <f>I203+I204+I205</f>
        <v>27.95</v>
      </c>
      <c r="J202" s="92">
        <f>I202*F202</f>
        <v>27.95</v>
      </c>
    </row>
    <row r="203" spans="1:78">
      <c r="B203" s="19" t="s">
        <v>12</v>
      </c>
      <c r="C203" s="20" t="s">
        <v>13</v>
      </c>
      <c r="D203" s="21" t="s">
        <v>14</v>
      </c>
      <c r="E203" s="22" t="s">
        <v>15</v>
      </c>
      <c r="F203" s="22">
        <v>0.5</v>
      </c>
      <c r="G203" s="72">
        <v>17.72</v>
      </c>
      <c r="H203" s="23">
        <f>(G203*25)/100</f>
        <v>4.43</v>
      </c>
      <c r="I203" s="23">
        <f>(H203+G203)*F203</f>
        <v>11.074999999999999</v>
      </c>
      <c r="J203" s="23"/>
    </row>
    <row r="204" spans="1:78">
      <c r="B204" s="19" t="s">
        <v>12</v>
      </c>
      <c r="C204" s="20" t="s">
        <v>16</v>
      </c>
      <c r="D204" s="21" t="s">
        <v>120</v>
      </c>
      <c r="E204" s="22" t="s">
        <v>15</v>
      </c>
      <c r="F204" s="22">
        <v>0.5</v>
      </c>
      <c r="G204" s="72">
        <v>12.46</v>
      </c>
      <c r="H204" s="23">
        <f>(G204*25)/100</f>
        <v>3.1150000000000002</v>
      </c>
      <c r="I204" s="23">
        <f>(H204+G204)*F204</f>
        <v>7.7875000000000005</v>
      </c>
      <c r="J204" s="23"/>
    </row>
    <row r="205" spans="1:78">
      <c r="B205" s="19" t="s">
        <v>23</v>
      </c>
      <c r="C205" s="19" t="s">
        <v>24</v>
      </c>
      <c r="D205" s="51" t="s">
        <v>87</v>
      </c>
      <c r="E205" s="22" t="s">
        <v>51</v>
      </c>
      <c r="F205" s="22">
        <v>1</v>
      </c>
      <c r="G205" s="72">
        <v>7.27</v>
      </c>
      <c r="H205" s="23">
        <f>(G205*25)/100</f>
        <v>1.8174999999999999</v>
      </c>
      <c r="I205" s="23">
        <f>(H205+G205)*F205</f>
        <v>9.0874999999999986</v>
      </c>
      <c r="J205" s="23"/>
    </row>
    <row r="206" spans="1:78" s="7" customFormat="1">
      <c r="A206" s="8"/>
      <c r="B206" s="24"/>
      <c r="C206" s="35"/>
      <c r="D206" s="37"/>
      <c r="E206" s="27"/>
      <c r="F206" s="27"/>
      <c r="G206" s="28"/>
      <c r="H206" s="28"/>
      <c r="I206" s="28"/>
      <c r="J206" s="28"/>
    </row>
    <row r="207" spans="1:78" s="46" customFormat="1" ht="48">
      <c r="A207" s="93">
        <v>33</v>
      </c>
      <c r="B207" s="89"/>
      <c r="C207" s="89"/>
      <c r="D207" s="90" t="s">
        <v>88</v>
      </c>
      <c r="E207" s="91" t="s">
        <v>5</v>
      </c>
      <c r="F207" s="91">
        <v>1</v>
      </c>
      <c r="G207" s="92">
        <f>(G208*F208)+(G209*F209)+(G210*F210)+(G211*F211)+(G212*F212)+(G213*F213)</f>
        <v>487.52</v>
      </c>
      <c r="H207" s="92">
        <f t="shared" ref="H207:H213" si="18">(G207*25)/100</f>
        <v>121.88</v>
      </c>
      <c r="I207" s="92">
        <f>I208+I209+I210+I211+I212+I213</f>
        <v>609.40000000000009</v>
      </c>
      <c r="J207" s="92">
        <f>I207*F207</f>
        <v>609.40000000000009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</row>
    <row r="208" spans="1:78">
      <c r="B208" s="19" t="s">
        <v>12</v>
      </c>
      <c r="C208" s="20" t="s">
        <v>13</v>
      </c>
      <c r="D208" s="21" t="s">
        <v>14</v>
      </c>
      <c r="E208" s="22" t="s">
        <v>15</v>
      </c>
      <c r="F208" s="22">
        <v>0.5</v>
      </c>
      <c r="G208" s="72">
        <v>17.72</v>
      </c>
      <c r="H208" s="23">
        <f t="shared" si="18"/>
        <v>4.43</v>
      </c>
      <c r="I208" s="23">
        <f t="shared" ref="I208:I213" si="19">(H208+G208)*F208</f>
        <v>11.074999999999999</v>
      </c>
      <c r="J208" s="23"/>
    </row>
    <row r="209" spans="1:10">
      <c r="B209" s="19" t="s">
        <v>12</v>
      </c>
      <c r="C209" s="20" t="s">
        <v>16</v>
      </c>
      <c r="D209" s="21" t="s">
        <v>120</v>
      </c>
      <c r="E209" s="22" t="s">
        <v>15</v>
      </c>
      <c r="F209" s="22">
        <v>0.5</v>
      </c>
      <c r="G209" s="72">
        <v>12.46</v>
      </c>
      <c r="H209" s="23">
        <f t="shared" si="18"/>
        <v>3.1150000000000002</v>
      </c>
      <c r="I209" s="23">
        <f t="shared" si="19"/>
        <v>7.7875000000000005</v>
      </c>
      <c r="J209" s="23"/>
    </row>
    <row r="210" spans="1:10">
      <c r="B210" s="19" t="s">
        <v>12</v>
      </c>
      <c r="C210" s="75" t="s">
        <v>137</v>
      </c>
      <c r="D210" s="21" t="s">
        <v>55</v>
      </c>
      <c r="E210" s="22" t="s">
        <v>5</v>
      </c>
      <c r="F210" s="22">
        <v>1</v>
      </c>
      <c r="G210" s="72">
        <v>273.24</v>
      </c>
      <c r="H210" s="23">
        <f t="shared" si="18"/>
        <v>68.31</v>
      </c>
      <c r="I210" s="23">
        <f t="shared" si="19"/>
        <v>341.55</v>
      </c>
      <c r="J210" s="23"/>
    </row>
    <row r="211" spans="1:10">
      <c r="B211" s="19" t="s">
        <v>12</v>
      </c>
      <c r="C211" s="20" t="s">
        <v>33</v>
      </c>
      <c r="D211" s="36" t="s">
        <v>34</v>
      </c>
      <c r="E211" s="22" t="s">
        <v>5</v>
      </c>
      <c r="F211" s="22">
        <v>1</v>
      </c>
      <c r="G211" s="72">
        <v>46.58</v>
      </c>
      <c r="H211" s="23">
        <f t="shared" si="18"/>
        <v>11.645</v>
      </c>
      <c r="I211" s="23">
        <f t="shared" si="19"/>
        <v>58.224999999999994</v>
      </c>
      <c r="J211" s="23"/>
    </row>
    <row r="212" spans="1:10" ht="24">
      <c r="B212" s="19" t="s">
        <v>20</v>
      </c>
      <c r="C212" s="19">
        <v>410827</v>
      </c>
      <c r="D212" s="21" t="s">
        <v>44</v>
      </c>
      <c r="E212" s="22" t="s">
        <v>5</v>
      </c>
      <c r="F212" s="22">
        <v>1</v>
      </c>
      <c r="G212" s="72">
        <v>135.36000000000001</v>
      </c>
      <c r="H212" s="23">
        <f t="shared" si="18"/>
        <v>33.840000000000003</v>
      </c>
      <c r="I212" s="23">
        <f t="shared" si="19"/>
        <v>169.20000000000002</v>
      </c>
      <c r="J212" s="23"/>
    </row>
    <row r="213" spans="1:10">
      <c r="B213" s="19" t="s">
        <v>12</v>
      </c>
      <c r="C213" s="20" t="s">
        <v>46</v>
      </c>
      <c r="D213" s="36" t="s">
        <v>47</v>
      </c>
      <c r="E213" s="22" t="s">
        <v>5</v>
      </c>
      <c r="F213" s="22">
        <v>1</v>
      </c>
      <c r="G213" s="72">
        <v>17.25</v>
      </c>
      <c r="H213" s="23">
        <f t="shared" si="18"/>
        <v>4.3125</v>
      </c>
      <c r="I213" s="23">
        <f t="shared" si="19"/>
        <v>21.5625</v>
      </c>
      <c r="J213" s="23"/>
    </row>
    <row r="214" spans="1:10" s="7" customFormat="1">
      <c r="A214" s="8"/>
      <c r="B214" s="9"/>
      <c r="C214" s="9"/>
      <c r="D214" s="38"/>
      <c r="E214" s="39"/>
      <c r="F214" s="40"/>
      <c r="G214" s="41"/>
      <c r="H214" s="41"/>
      <c r="I214" s="41"/>
      <c r="J214" s="41"/>
    </row>
    <row r="215" spans="1:10">
      <c r="A215" s="88">
        <v>34</v>
      </c>
      <c r="B215" s="89"/>
      <c r="C215" s="89"/>
      <c r="D215" s="90" t="s">
        <v>89</v>
      </c>
      <c r="E215" s="91" t="s">
        <v>5</v>
      </c>
      <c r="F215" s="91">
        <v>1</v>
      </c>
      <c r="G215" s="92">
        <f>(G216*F216)+(G217*F217)+(G218*F218)+(G219*F219)+(G220*F220)+(G221*F221)+(G222*F222)+(G223*F223)</f>
        <v>1256.9449999999999</v>
      </c>
      <c r="H215" s="92">
        <f t="shared" ref="H215:H223" si="20">(G215*25)/100</f>
        <v>314.23624999999998</v>
      </c>
      <c r="I215" s="92">
        <f>I216+I217+I218+I219+I220+I221+I222+I223</f>
        <v>1571.1812499999999</v>
      </c>
      <c r="J215" s="92">
        <f>I215*F215</f>
        <v>1571.1812499999999</v>
      </c>
    </row>
    <row r="216" spans="1:10">
      <c r="B216" s="19" t="s">
        <v>12</v>
      </c>
      <c r="C216" s="20" t="s">
        <v>13</v>
      </c>
      <c r="D216" s="21" t="s">
        <v>14</v>
      </c>
      <c r="E216" s="22" t="s">
        <v>15</v>
      </c>
      <c r="F216" s="22">
        <v>0.5</v>
      </c>
      <c r="G216" s="72">
        <v>17.72</v>
      </c>
      <c r="H216" s="23">
        <f t="shared" si="20"/>
        <v>4.43</v>
      </c>
      <c r="I216" s="23">
        <f t="shared" ref="I216:I223" si="21">(H216+G216)*F216</f>
        <v>11.074999999999999</v>
      </c>
      <c r="J216" s="23"/>
    </row>
    <row r="217" spans="1:10">
      <c r="B217" s="19" t="s">
        <v>12</v>
      </c>
      <c r="C217" s="20" t="s">
        <v>16</v>
      </c>
      <c r="D217" s="21" t="s">
        <v>120</v>
      </c>
      <c r="E217" s="22" t="s">
        <v>15</v>
      </c>
      <c r="F217" s="22">
        <v>0.5</v>
      </c>
      <c r="G217" s="72">
        <v>12.46</v>
      </c>
      <c r="H217" s="23">
        <f t="shared" si="20"/>
        <v>3.1150000000000002</v>
      </c>
      <c r="I217" s="23">
        <f t="shared" si="21"/>
        <v>7.7875000000000005</v>
      </c>
      <c r="J217" s="23"/>
    </row>
    <row r="218" spans="1:10">
      <c r="B218" s="19" t="s">
        <v>12</v>
      </c>
      <c r="C218" s="20" t="s">
        <v>18</v>
      </c>
      <c r="D218" s="21" t="s">
        <v>19</v>
      </c>
      <c r="E218" s="22" t="s">
        <v>15</v>
      </c>
      <c r="F218" s="22">
        <v>0.5</v>
      </c>
      <c r="G218" s="72">
        <v>150.16999999999999</v>
      </c>
      <c r="H218" s="23">
        <f t="shared" si="20"/>
        <v>37.542499999999997</v>
      </c>
      <c r="I218" s="23">
        <f t="shared" si="21"/>
        <v>93.856249999999989</v>
      </c>
      <c r="J218" s="23"/>
    </row>
    <row r="219" spans="1:10">
      <c r="B219" s="19" t="s">
        <v>12</v>
      </c>
      <c r="C219" s="20" t="s">
        <v>90</v>
      </c>
      <c r="D219" s="52" t="s">
        <v>91</v>
      </c>
      <c r="E219" s="22" t="s">
        <v>5</v>
      </c>
      <c r="F219" s="22">
        <v>1</v>
      </c>
      <c r="G219" s="72">
        <v>596.58000000000004</v>
      </c>
      <c r="H219" s="23">
        <f t="shared" si="20"/>
        <v>149.14500000000001</v>
      </c>
      <c r="I219" s="23">
        <f t="shared" si="21"/>
        <v>745.72500000000002</v>
      </c>
      <c r="J219" s="23"/>
    </row>
    <row r="220" spans="1:10" ht="27.4" customHeight="1">
      <c r="B220" s="19" t="s">
        <v>12</v>
      </c>
      <c r="C220" s="20" t="s">
        <v>92</v>
      </c>
      <c r="D220" s="53" t="s">
        <v>93</v>
      </c>
      <c r="E220" s="22" t="s">
        <v>51</v>
      </c>
      <c r="F220" s="22">
        <v>24</v>
      </c>
      <c r="G220" s="72">
        <v>16.8</v>
      </c>
      <c r="H220" s="23">
        <f t="shared" si="20"/>
        <v>4.2</v>
      </c>
      <c r="I220" s="23">
        <f t="shared" si="21"/>
        <v>504</v>
      </c>
      <c r="J220" s="23"/>
    </row>
    <row r="221" spans="1:10">
      <c r="B221" s="19" t="s">
        <v>12</v>
      </c>
      <c r="C221" s="20" t="s">
        <v>94</v>
      </c>
      <c r="D221" s="52" t="s">
        <v>95</v>
      </c>
      <c r="E221" s="22" t="s">
        <v>5</v>
      </c>
      <c r="F221" s="22">
        <v>1</v>
      </c>
      <c r="G221" s="72">
        <v>80.48</v>
      </c>
      <c r="H221" s="23">
        <f t="shared" si="20"/>
        <v>20.12</v>
      </c>
      <c r="I221" s="23">
        <f t="shared" si="21"/>
        <v>100.60000000000001</v>
      </c>
      <c r="J221" s="23"/>
    </row>
    <row r="222" spans="1:10" ht="24">
      <c r="B222" s="19" t="s">
        <v>12</v>
      </c>
      <c r="C222" s="20" t="s">
        <v>96</v>
      </c>
      <c r="D222" s="53" t="s">
        <v>97</v>
      </c>
      <c r="E222" s="22" t="s">
        <v>51</v>
      </c>
      <c r="F222" s="22">
        <v>8</v>
      </c>
      <c r="G222" s="72">
        <v>5.22</v>
      </c>
      <c r="H222" s="23">
        <f t="shared" si="20"/>
        <v>1.3049999999999999</v>
      </c>
      <c r="I222" s="23">
        <f t="shared" si="21"/>
        <v>52.199999999999996</v>
      </c>
      <c r="J222" s="23"/>
    </row>
    <row r="223" spans="1:10" ht="24">
      <c r="B223" s="19" t="s">
        <v>12</v>
      </c>
      <c r="C223" s="75" t="s">
        <v>138</v>
      </c>
      <c r="D223" s="54" t="s">
        <v>98</v>
      </c>
      <c r="E223" s="22" t="s">
        <v>5</v>
      </c>
      <c r="F223" s="22">
        <v>1</v>
      </c>
      <c r="G223" s="72">
        <v>44.75</v>
      </c>
      <c r="H223" s="23">
        <f t="shared" si="20"/>
        <v>11.1875</v>
      </c>
      <c r="I223" s="23">
        <f t="shared" si="21"/>
        <v>55.9375</v>
      </c>
      <c r="J223" s="23"/>
    </row>
    <row r="224" spans="1:10" s="7" customFormat="1" ht="14.1" customHeight="1">
      <c r="A224" s="8"/>
      <c r="B224" s="9"/>
      <c r="C224" s="9"/>
      <c r="D224" s="38"/>
      <c r="E224" s="39"/>
      <c r="F224" s="40"/>
      <c r="G224" s="41"/>
      <c r="H224" s="41"/>
      <c r="I224" s="41"/>
      <c r="J224" s="41"/>
    </row>
    <row r="225" spans="1:11">
      <c r="A225" s="88">
        <v>35</v>
      </c>
      <c r="B225" s="89"/>
      <c r="C225" s="89"/>
      <c r="D225" s="90" t="s">
        <v>99</v>
      </c>
      <c r="E225" s="91" t="s">
        <v>5</v>
      </c>
      <c r="F225" s="91">
        <v>1</v>
      </c>
      <c r="G225" s="92">
        <f>(G226*F226)+(G227*F227)+(G228*F228)</f>
        <v>27.28</v>
      </c>
      <c r="H225" s="92">
        <f>(G225*25)/100</f>
        <v>6.82</v>
      </c>
      <c r="I225" s="92">
        <f>I226+I227+I228+I229</f>
        <v>35.362500000000004</v>
      </c>
      <c r="J225" s="92">
        <f>I225*F225</f>
        <v>35.362500000000004</v>
      </c>
    </row>
    <row r="226" spans="1:11">
      <c r="B226" s="19" t="s">
        <v>12</v>
      </c>
      <c r="C226" s="20" t="s">
        <v>13</v>
      </c>
      <c r="D226" s="21" t="s">
        <v>14</v>
      </c>
      <c r="E226" s="22" t="s">
        <v>15</v>
      </c>
      <c r="F226" s="22">
        <v>0.5</v>
      </c>
      <c r="G226" s="72">
        <v>17.72</v>
      </c>
      <c r="H226" s="23">
        <f>(G226*25)/100</f>
        <v>4.43</v>
      </c>
      <c r="I226" s="23">
        <f>(H226+G226)*F226</f>
        <v>11.074999999999999</v>
      </c>
      <c r="J226" s="23"/>
    </row>
    <row r="227" spans="1:11">
      <c r="B227" s="19" t="s">
        <v>12</v>
      </c>
      <c r="C227" s="20" t="s">
        <v>16</v>
      </c>
      <c r="D227" s="21" t="s">
        <v>120</v>
      </c>
      <c r="E227" s="22" t="s">
        <v>15</v>
      </c>
      <c r="F227" s="22">
        <v>0.5</v>
      </c>
      <c r="G227" s="72">
        <v>12.46</v>
      </c>
      <c r="H227" s="23">
        <f>(G227*25)/100</f>
        <v>3.1150000000000002</v>
      </c>
      <c r="I227" s="23">
        <f>(H227+G227)*F227</f>
        <v>7.7875000000000005</v>
      </c>
      <c r="J227" s="23"/>
    </row>
    <row r="228" spans="1:11" ht="24">
      <c r="B228" s="19" t="s">
        <v>12</v>
      </c>
      <c r="C228" s="20" t="s">
        <v>100</v>
      </c>
      <c r="D228" s="21" t="s">
        <v>101</v>
      </c>
      <c r="E228" s="22" t="s">
        <v>51</v>
      </c>
      <c r="F228" s="22">
        <v>1</v>
      </c>
      <c r="G228" s="72">
        <v>12.19</v>
      </c>
      <c r="H228" s="23">
        <f>(G228*25)/100</f>
        <v>3.0474999999999999</v>
      </c>
      <c r="I228" s="23">
        <f>(H228+G228)*F228</f>
        <v>15.237499999999999</v>
      </c>
      <c r="J228" s="23"/>
    </row>
    <row r="229" spans="1:11">
      <c r="B229" s="19" t="s">
        <v>12</v>
      </c>
      <c r="C229" s="20" t="s">
        <v>102</v>
      </c>
      <c r="D229" s="21" t="s">
        <v>103</v>
      </c>
      <c r="E229" s="22" t="s">
        <v>51</v>
      </c>
      <c r="F229" s="22">
        <v>1</v>
      </c>
      <c r="G229" s="72">
        <v>1.01</v>
      </c>
      <c r="H229" s="23">
        <f>(G229*25)/100</f>
        <v>0.2525</v>
      </c>
      <c r="I229" s="23">
        <f>(H229+G229)*F229</f>
        <v>1.2625</v>
      </c>
      <c r="J229" s="23"/>
    </row>
    <row r="230" spans="1:11" s="7" customFormat="1" ht="14.1" customHeight="1">
      <c r="A230" s="8"/>
      <c r="B230" s="9"/>
      <c r="C230" s="9"/>
      <c r="D230" s="38"/>
      <c r="E230" s="39"/>
      <c r="F230" s="40"/>
      <c r="G230" s="41"/>
      <c r="H230" s="41"/>
      <c r="I230" s="41"/>
      <c r="J230" s="41"/>
    </row>
    <row r="231" spans="1:11">
      <c r="A231" s="88">
        <v>36</v>
      </c>
      <c r="B231" s="89"/>
      <c r="C231" s="89"/>
      <c r="D231" s="90" t="s">
        <v>104</v>
      </c>
      <c r="E231" s="91" t="s">
        <v>5</v>
      </c>
      <c r="F231" s="91">
        <v>1</v>
      </c>
      <c r="G231" s="92">
        <f>(G232*F232)+(G233*F233)+(G234*F234)</f>
        <v>31.89</v>
      </c>
      <c r="H231" s="92">
        <f>(G231*25)/100</f>
        <v>7.9725000000000001</v>
      </c>
      <c r="I231" s="92">
        <f>I232+I233+I234+I235</f>
        <v>41.125</v>
      </c>
      <c r="J231" s="92">
        <f>I231*F231</f>
        <v>41.125</v>
      </c>
    </row>
    <row r="232" spans="1:11">
      <c r="B232" s="19" t="s">
        <v>12</v>
      </c>
      <c r="C232" s="20" t="s">
        <v>13</v>
      </c>
      <c r="D232" s="21" t="s">
        <v>14</v>
      </c>
      <c r="E232" s="22" t="s">
        <v>15</v>
      </c>
      <c r="F232" s="22">
        <v>0.5</v>
      </c>
      <c r="G232" s="72">
        <v>17.72</v>
      </c>
      <c r="H232" s="23">
        <f>(G232*25)/100</f>
        <v>4.43</v>
      </c>
      <c r="I232" s="23">
        <f>(H232+G232)*F232</f>
        <v>11.074999999999999</v>
      </c>
      <c r="J232" s="23"/>
    </row>
    <row r="233" spans="1:11">
      <c r="B233" s="19" t="s">
        <v>12</v>
      </c>
      <c r="C233" s="20" t="s">
        <v>16</v>
      </c>
      <c r="D233" s="21" t="s">
        <v>120</v>
      </c>
      <c r="E233" s="22" t="s">
        <v>15</v>
      </c>
      <c r="F233" s="22">
        <v>0.5</v>
      </c>
      <c r="G233" s="72">
        <v>12.46</v>
      </c>
      <c r="H233" s="23">
        <f>(G233*25)/100</f>
        <v>3.1150000000000002</v>
      </c>
      <c r="I233" s="23">
        <f>(H233+G233)*F233</f>
        <v>7.7875000000000005</v>
      </c>
      <c r="J233" s="23"/>
    </row>
    <row r="234" spans="1:11" ht="24">
      <c r="B234" s="19" t="s">
        <v>12</v>
      </c>
      <c r="C234" s="20" t="s">
        <v>92</v>
      </c>
      <c r="D234" s="21" t="s">
        <v>93</v>
      </c>
      <c r="E234" s="22" t="s">
        <v>51</v>
      </c>
      <c r="F234" s="22">
        <v>1</v>
      </c>
      <c r="G234" s="77">
        <v>16.8</v>
      </c>
      <c r="H234" s="23">
        <f>(G234*25)/100</f>
        <v>4.2</v>
      </c>
      <c r="I234" s="23">
        <f>(H234+G234)*F234</f>
        <v>21</v>
      </c>
      <c r="J234" s="23"/>
    </row>
    <row r="235" spans="1:11">
      <c r="B235" s="19" t="s">
        <v>12</v>
      </c>
      <c r="C235" s="20" t="s">
        <v>102</v>
      </c>
      <c r="D235" s="21" t="s">
        <v>103</v>
      </c>
      <c r="E235" s="22" t="s">
        <v>51</v>
      </c>
      <c r="F235" s="22">
        <v>1</v>
      </c>
      <c r="G235" s="72">
        <v>1.01</v>
      </c>
      <c r="H235" s="23">
        <f>(G235*25)/100</f>
        <v>0.2525</v>
      </c>
      <c r="I235" s="23">
        <f>(H235+G235)*F235</f>
        <v>1.2625</v>
      </c>
      <c r="J235" s="23"/>
    </row>
    <row r="236" spans="1:11" s="7" customFormat="1">
      <c r="A236" s="8"/>
      <c r="B236" s="9"/>
      <c r="C236" s="9"/>
      <c r="D236" s="38"/>
      <c r="E236" s="39"/>
      <c r="F236" s="40"/>
      <c r="G236" s="41"/>
      <c r="H236" s="41"/>
      <c r="I236" s="41"/>
      <c r="J236" s="41"/>
    </row>
    <row r="237" spans="1:11" ht="24">
      <c r="A237" s="93">
        <v>37</v>
      </c>
      <c r="B237" s="89"/>
      <c r="C237" s="89"/>
      <c r="D237" s="90" t="s">
        <v>126</v>
      </c>
      <c r="E237" s="91" t="s">
        <v>5</v>
      </c>
      <c r="F237" s="91">
        <v>1</v>
      </c>
      <c r="G237" s="92">
        <f>(G238*F238)+(G239*F239)+(G240*F240)+(G241*F241)</f>
        <v>151.02000000000001</v>
      </c>
      <c r="H237" s="92">
        <f>(G237*25)/100</f>
        <v>37.755000000000003</v>
      </c>
      <c r="I237" s="92">
        <f>I238+I239+I240+I241</f>
        <v>188.77500000000001</v>
      </c>
      <c r="J237" s="92">
        <f>I237*F237</f>
        <v>188.77500000000001</v>
      </c>
      <c r="K237" s="7">
        <f>J237/12</f>
        <v>15.731250000000001</v>
      </c>
    </row>
    <row r="238" spans="1:11">
      <c r="B238" s="19" t="s">
        <v>12</v>
      </c>
      <c r="C238" s="20" t="s">
        <v>13</v>
      </c>
      <c r="D238" s="21" t="s">
        <v>14</v>
      </c>
      <c r="E238" s="22" t="s">
        <v>15</v>
      </c>
      <c r="F238" s="22">
        <v>0.2</v>
      </c>
      <c r="G238" s="72">
        <v>17.72</v>
      </c>
      <c r="H238" s="23">
        <f>(G238*25)/100</f>
        <v>4.43</v>
      </c>
      <c r="I238" s="23">
        <f>(H238+G238)*F238</f>
        <v>4.43</v>
      </c>
      <c r="J238" s="23"/>
    </row>
    <row r="239" spans="1:11">
      <c r="B239" s="19" t="s">
        <v>12</v>
      </c>
      <c r="C239" s="20" t="s">
        <v>16</v>
      </c>
      <c r="D239" s="21" t="s">
        <v>120</v>
      </c>
      <c r="E239" s="22" t="s">
        <v>15</v>
      </c>
      <c r="F239" s="22">
        <v>0.2</v>
      </c>
      <c r="G239" s="72">
        <v>12.46</v>
      </c>
      <c r="H239" s="23">
        <f>(G239*25)/100</f>
        <v>3.1150000000000002</v>
      </c>
      <c r="I239" s="23">
        <f>(H239+G239)*F239</f>
        <v>3.1150000000000002</v>
      </c>
      <c r="J239" s="23"/>
    </row>
    <row r="240" spans="1:11">
      <c r="B240" s="19" t="s">
        <v>12</v>
      </c>
      <c r="C240" s="20" t="s">
        <v>18</v>
      </c>
      <c r="D240" s="21" t="s">
        <v>19</v>
      </c>
      <c r="E240" s="22" t="s">
        <v>15</v>
      </c>
      <c r="F240" s="22">
        <v>0.2</v>
      </c>
      <c r="G240" s="72">
        <v>150.16999999999999</v>
      </c>
      <c r="H240" s="23">
        <f>(G240*25)/100</f>
        <v>37.542499999999997</v>
      </c>
      <c r="I240" s="23">
        <f>(H240+G240)*F240</f>
        <v>37.542499999999997</v>
      </c>
      <c r="J240" s="23"/>
    </row>
    <row r="241" spans="1:10" ht="24">
      <c r="B241" s="19" t="s">
        <v>23</v>
      </c>
      <c r="C241" s="19" t="s">
        <v>24</v>
      </c>
      <c r="D241" s="21" t="s">
        <v>141</v>
      </c>
      <c r="E241" s="22" t="s">
        <v>5</v>
      </c>
      <c r="F241" s="22">
        <v>1</v>
      </c>
      <c r="G241" s="72">
        <v>114.95</v>
      </c>
      <c r="H241" s="23">
        <f>(G241*25)/100</f>
        <v>28.737500000000001</v>
      </c>
      <c r="I241" s="23">
        <f>(H241+G241)*F241</f>
        <v>143.6875</v>
      </c>
      <c r="J241" s="23"/>
    </row>
    <row r="242" spans="1:10">
      <c r="B242" s="19"/>
      <c r="C242" s="20"/>
      <c r="D242" s="21"/>
      <c r="E242" s="22"/>
      <c r="F242" s="22"/>
      <c r="G242" s="23"/>
      <c r="H242" s="23"/>
      <c r="I242" s="23"/>
      <c r="J242" s="23"/>
    </row>
    <row r="243" spans="1:10" ht="24">
      <c r="A243" s="93">
        <v>38</v>
      </c>
      <c r="B243" s="89"/>
      <c r="C243" s="89"/>
      <c r="D243" s="90" t="s">
        <v>127</v>
      </c>
      <c r="E243" s="91" t="s">
        <v>5</v>
      </c>
      <c r="F243" s="91">
        <v>1</v>
      </c>
      <c r="G243" s="92">
        <f>(G244*F244)+(G245*F245)+(G246*F246)+(G247*F247)</f>
        <v>203.07</v>
      </c>
      <c r="H243" s="92">
        <f>(G243*25)/100</f>
        <v>50.767499999999998</v>
      </c>
      <c r="I243" s="92">
        <f>I244+I245+I246+I247</f>
        <v>253.83750000000001</v>
      </c>
      <c r="J243" s="92">
        <f>I243*F243</f>
        <v>253.83750000000001</v>
      </c>
    </row>
    <row r="244" spans="1:10">
      <c r="B244" s="19" t="s">
        <v>12</v>
      </c>
      <c r="C244" s="20" t="s">
        <v>13</v>
      </c>
      <c r="D244" s="21" t="s">
        <v>14</v>
      </c>
      <c r="E244" s="22" t="s">
        <v>15</v>
      </c>
      <c r="F244" s="22">
        <v>0.2</v>
      </c>
      <c r="G244" s="72">
        <v>17.72</v>
      </c>
      <c r="H244" s="23">
        <f>(G244*25)/100</f>
        <v>4.43</v>
      </c>
      <c r="I244" s="23">
        <f>(H244+G244)*F244</f>
        <v>4.43</v>
      </c>
      <c r="J244" s="23"/>
    </row>
    <row r="245" spans="1:10">
      <c r="B245" s="19" t="s">
        <v>12</v>
      </c>
      <c r="C245" s="20" t="s">
        <v>16</v>
      </c>
      <c r="D245" s="21" t="s">
        <v>120</v>
      </c>
      <c r="E245" s="22" t="s">
        <v>15</v>
      </c>
      <c r="F245" s="22">
        <v>0.2</v>
      </c>
      <c r="G245" s="72">
        <v>12.46</v>
      </c>
      <c r="H245" s="23">
        <f>(G245*25)/100</f>
        <v>3.1150000000000002</v>
      </c>
      <c r="I245" s="23">
        <f>(H245+G245)*F245</f>
        <v>3.1150000000000002</v>
      </c>
      <c r="J245" s="23"/>
    </row>
    <row r="246" spans="1:10">
      <c r="B246" s="19" t="s">
        <v>12</v>
      </c>
      <c r="C246" s="20" t="s">
        <v>18</v>
      </c>
      <c r="D246" s="21" t="s">
        <v>19</v>
      </c>
      <c r="E246" s="22" t="s">
        <v>15</v>
      </c>
      <c r="F246" s="22">
        <v>0.2</v>
      </c>
      <c r="G246" s="72">
        <v>150.16999999999999</v>
      </c>
      <c r="H246" s="23">
        <f>(G246*25)/100</f>
        <v>37.542499999999997</v>
      </c>
      <c r="I246" s="23">
        <f>(H246+G246)*F246</f>
        <v>37.542499999999997</v>
      </c>
      <c r="J246" s="23"/>
    </row>
    <row r="247" spans="1:10" ht="24">
      <c r="B247" s="19" t="s">
        <v>23</v>
      </c>
      <c r="C247" s="19" t="s">
        <v>24</v>
      </c>
      <c r="D247" s="21" t="s">
        <v>131</v>
      </c>
      <c r="E247" s="22" t="s">
        <v>5</v>
      </c>
      <c r="F247" s="22">
        <v>1</v>
      </c>
      <c r="G247" s="72">
        <v>167</v>
      </c>
      <c r="H247" s="23">
        <f>(G247*25)/100</f>
        <v>41.75</v>
      </c>
      <c r="I247" s="23">
        <f>(H247+G247)*F247</f>
        <v>208.75</v>
      </c>
      <c r="J247" s="23"/>
    </row>
    <row r="248" spans="1:10">
      <c r="B248" s="19"/>
      <c r="C248" s="20"/>
      <c r="D248" s="21"/>
      <c r="E248" s="22"/>
      <c r="F248" s="22"/>
      <c r="G248" s="23"/>
      <c r="H248" s="23"/>
      <c r="I248" s="23"/>
      <c r="J248" s="23"/>
    </row>
    <row r="249" spans="1:10" ht="24">
      <c r="A249" s="93">
        <v>39</v>
      </c>
      <c r="B249" s="89"/>
      <c r="C249" s="89"/>
      <c r="D249" s="90" t="s">
        <v>128</v>
      </c>
      <c r="E249" s="91" t="s">
        <v>5</v>
      </c>
      <c r="F249" s="91">
        <v>1</v>
      </c>
      <c r="G249" s="92">
        <f>(G250*F250)+(G251*F251)+(G252*F252)+(G253*F253)</f>
        <v>406.07</v>
      </c>
      <c r="H249" s="92">
        <f>(G249*25)/100</f>
        <v>101.5175</v>
      </c>
      <c r="I249" s="92">
        <f>I250+I251+I252+I253</f>
        <v>507.58749999999998</v>
      </c>
      <c r="J249" s="92">
        <f>I249*F249</f>
        <v>507.58749999999998</v>
      </c>
    </row>
    <row r="250" spans="1:10">
      <c r="B250" s="19" t="s">
        <v>12</v>
      </c>
      <c r="C250" s="20" t="s">
        <v>13</v>
      </c>
      <c r="D250" s="21" t="s">
        <v>14</v>
      </c>
      <c r="E250" s="22" t="s">
        <v>15</v>
      </c>
      <c r="F250" s="22">
        <v>0.2</v>
      </c>
      <c r="G250" s="72">
        <v>17.72</v>
      </c>
      <c r="H250" s="23">
        <f>(G250*25)/100</f>
        <v>4.43</v>
      </c>
      <c r="I250" s="23">
        <f>(H250+G250)*F250</f>
        <v>4.43</v>
      </c>
      <c r="J250" s="23"/>
    </row>
    <row r="251" spans="1:10">
      <c r="B251" s="19" t="s">
        <v>12</v>
      </c>
      <c r="C251" s="20" t="s">
        <v>16</v>
      </c>
      <c r="D251" s="21" t="s">
        <v>120</v>
      </c>
      <c r="E251" s="22" t="s">
        <v>15</v>
      </c>
      <c r="F251" s="22">
        <v>0.2</v>
      </c>
      <c r="G251" s="72">
        <v>12.46</v>
      </c>
      <c r="H251" s="23">
        <f>(G251*25)/100</f>
        <v>3.1150000000000002</v>
      </c>
      <c r="I251" s="23">
        <f>(H251+G251)*F251</f>
        <v>3.1150000000000002</v>
      </c>
      <c r="J251" s="23"/>
    </row>
    <row r="252" spans="1:10">
      <c r="B252" s="19" t="s">
        <v>12</v>
      </c>
      <c r="C252" s="20" t="s">
        <v>18</v>
      </c>
      <c r="D252" s="21" t="s">
        <v>19</v>
      </c>
      <c r="E252" s="22" t="s">
        <v>15</v>
      </c>
      <c r="F252" s="22">
        <v>0.2</v>
      </c>
      <c r="G252" s="72">
        <v>150.16999999999999</v>
      </c>
      <c r="H252" s="23">
        <f>(G252*25)/100</f>
        <v>37.542499999999997</v>
      </c>
      <c r="I252" s="23">
        <f>(H252+G252)*F252</f>
        <v>37.542499999999997</v>
      </c>
      <c r="J252" s="23"/>
    </row>
    <row r="253" spans="1:10" ht="24">
      <c r="B253" s="19" t="s">
        <v>23</v>
      </c>
      <c r="C253" s="19" t="s">
        <v>24</v>
      </c>
      <c r="D253" s="21" t="s">
        <v>132</v>
      </c>
      <c r="E253" s="22" t="s">
        <v>5</v>
      </c>
      <c r="F253" s="22">
        <v>1</v>
      </c>
      <c r="G253" s="72">
        <v>370</v>
      </c>
      <c r="H253" s="23">
        <f>(G253*25)/100</f>
        <v>92.5</v>
      </c>
      <c r="I253" s="23">
        <f>(H253+G253)*F253</f>
        <v>462.5</v>
      </c>
      <c r="J253" s="23"/>
    </row>
    <row r="254" spans="1:10">
      <c r="B254" s="19"/>
      <c r="C254" s="20"/>
      <c r="D254" s="21"/>
      <c r="E254" s="22"/>
      <c r="F254" s="22"/>
      <c r="G254" s="23"/>
      <c r="H254" s="23"/>
      <c r="I254" s="23"/>
      <c r="J254" s="23"/>
    </row>
    <row r="255" spans="1:10" ht="24">
      <c r="A255" s="93">
        <v>40</v>
      </c>
      <c r="B255" s="89"/>
      <c r="C255" s="89"/>
      <c r="D255" s="90" t="s">
        <v>129</v>
      </c>
      <c r="E255" s="91" t="s">
        <v>5</v>
      </c>
      <c r="F255" s="91">
        <v>1</v>
      </c>
      <c r="G255" s="92">
        <f>(G256*F256)+(G257*F257)+(G258*F258)+(G259*F259)</f>
        <v>425.07</v>
      </c>
      <c r="H255" s="92">
        <f>(G255*25)/100</f>
        <v>106.2675</v>
      </c>
      <c r="I255" s="92">
        <f>I256+I257+I258+I259</f>
        <v>531.33749999999998</v>
      </c>
      <c r="J255" s="92">
        <f>I255*F255</f>
        <v>531.33749999999998</v>
      </c>
    </row>
    <row r="256" spans="1:10">
      <c r="B256" s="19" t="s">
        <v>12</v>
      </c>
      <c r="C256" s="20" t="s">
        <v>13</v>
      </c>
      <c r="D256" s="21" t="s">
        <v>14</v>
      </c>
      <c r="E256" s="22" t="s">
        <v>15</v>
      </c>
      <c r="F256" s="22">
        <v>0.2</v>
      </c>
      <c r="G256" s="72">
        <v>17.72</v>
      </c>
      <c r="H256" s="23">
        <f>(G256*25)/100</f>
        <v>4.43</v>
      </c>
      <c r="I256" s="23">
        <f>(H256+G256)*F256</f>
        <v>4.43</v>
      </c>
      <c r="J256" s="23"/>
    </row>
    <row r="257" spans="1:10">
      <c r="B257" s="19" t="s">
        <v>12</v>
      </c>
      <c r="C257" s="20" t="s">
        <v>16</v>
      </c>
      <c r="D257" s="21" t="s">
        <v>120</v>
      </c>
      <c r="E257" s="22" t="s">
        <v>15</v>
      </c>
      <c r="F257" s="22">
        <v>0.2</v>
      </c>
      <c r="G257" s="72">
        <v>12.46</v>
      </c>
      <c r="H257" s="23">
        <f>(G257*25)/100</f>
        <v>3.1150000000000002</v>
      </c>
      <c r="I257" s="23">
        <f>(H257+G257)*F257</f>
        <v>3.1150000000000002</v>
      </c>
      <c r="J257" s="23"/>
    </row>
    <row r="258" spans="1:10">
      <c r="B258" s="19" t="s">
        <v>12</v>
      </c>
      <c r="C258" s="20" t="s">
        <v>18</v>
      </c>
      <c r="D258" s="21" t="s">
        <v>19</v>
      </c>
      <c r="E258" s="22" t="s">
        <v>15</v>
      </c>
      <c r="F258" s="22">
        <v>0.2</v>
      </c>
      <c r="G258" s="72">
        <v>150.16999999999999</v>
      </c>
      <c r="H258" s="23">
        <f>(G258*25)/100</f>
        <v>37.542499999999997</v>
      </c>
      <c r="I258" s="23">
        <f>(H258+G258)*F258</f>
        <v>37.542499999999997</v>
      </c>
      <c r="J258" s="23"/>
    </row>
    <row r="259" spans="1:10" ht="24">
      <c r="B259" s="19" t="s">
        <v>23</v>
      </c>
      <c r="C259" s="19" t="s">
        <v>24</v>
      </c>
      <c r="D259" s="21" t="s">
        <v>133</v>
      </c>
      <c r="E259" s="22" t="s">
        <v>5</v>
      </c>
      <c r="F259" s="22">
        <v>1</v>
      </c>
      <c r="G259" s="72">
        <v>389</v>
      </c>
      <c r="H259" s="23">
        <f>(G259*25)/100</f>
        <v>97.25</v>
      </c>
      <c r="I259" s="23">
        <f>(H259+G259)*F259</f>
        <v>486.25</v>
      </c>
      <c r="J259" s="23"/>
    </row>
    <row r="260" spans="1:10">
      <c r="B260" s="19"/>
      <c r="C260" s="20"/>
      <c r="D260" s="21"/>
      <c r="E260" s="22"/>
      <c r="F260" s="22"/>
      <c r="G260" s="23"/>
      <c r="H260" s="23"/>
      <c r="I260" s="23"/>
      <c r="J260" s="23"/>
    </row>
    <row r="261" spans="1:10" ht="24">
      <c r="A261" s="93">
        <v>41</v>
      </c>
      <c r="B261" s="89"/>
      <c r="C261" s="89"/>
      <c r="D261" s="90" t="s">
        <v>130</v>
      </c>
      <c r="E261" s="91" t="s">
        <v>5</v>
      </c>
      <c r="F261" s="91">
        <v>1</v>
      </c>
      <c r="G261" s="92">
        <f>(G262*F262)+(G263*F263)+(G264*F264)+(G265*F265)</f>
        <v>425.07</v>
      </c>
      <c r="H261" s="92">
        <f>(G261*25)/100</f>
        <v>106.2675</v>
      </c>
      <c r="I261" s="92">
        <f>I262+I263+I264+I265</f>
        <v>531.33749999999998</v>
      </c>
      <c r="J261" s="92">
        <f>I261*F261</f>
        <v>531.33749999999998</v>
      </c>
    </row>
    <row r="262" spans="1:10">
      <c r="B262" s="19" t="s">
        <v>12</v>
      </c>
      <c r="C262" s="20" t="s">
        <v>13</v>
      </c>
      <c r="D262" s="21" t="s">
        <v>14</v>
      </c>
      <c r="E262" s="22" t="s">
        <v>15</v>
      </c>
      <c r="F262" s="22">
        <v>0.2</v>
      </c>
      <c r="G262" s="72">
        <v>17.72</v>
      </c>
      <c r="H262" s="23">
        <f>(G262*25)/100</f>
        <v>4.43</v>
      </c>
      <c r="I262" s="23">
        <f>(H262+G262)*F262</f>
        <v>4.43</v>
      </c>
      <c r="J262" s="23"/>
    </row>
    <row r="263" spans="1:10">
      <c r="B263" s="19" t="s">
        <v>12</v>
      </c>
      <c r="C263" s="20" t="s">
        <v>16</v>
      </c>
      <c r="D263" s="21" t="s">
        <v>120</v>
      </c>
      <c r="E263" s="22" t="s">
        <v>15</v>
      </c>
      <c r="F263" s="22">
        <v>0.2</v>
      </c>
      <c r="G263" s="72">
        <v>12.46</v>
      </c>
      <c r="H263" s="23">
        <f>(G263*25)/100</f>
        <v>3.1150000000000002</v>
      </c>
      <c r="I263" s="23">
        <f>(H263+G263)*F263</f>
        <v>3.1150000000000002</v>
      </c>
      <c r="J263" s="23"/>
    </row>
    <row r="264" spans="1:10">
      <c r="B264" s="19" t="s">
        <v>12</v>
      </c>
      <c r="C264" s="20" t="s">
        <v>18</v>
      </c>
      <c r="D264" s="21" t="s">
        <v>19</v>
      </c>
      <c r="E264" s="22" t="s">
        <v>15</v>
      </c>
      <c r="F264" s="22">
        <v>0.2</v>
      </c>
      <c r="G264" s="72">
        <v>150.16999999999999</v>
      </c>
      <c r="H264" s="23">
        <f>(G264*25)/100</f>
        <v>37.542499999999997</v>
      </c>
      <c r="I264" s="23">
        <f>(H264+G264)*F264</f>
        <v>37.542499999999997</v>
      </c>
      <c r="J264" s="23"/>
    </row>
    <row r="265" spans="1:10" ht="24">
      <c r="B265" s="19" t="s">
        <v>23</v>
      </c>
      <c r="C265" s="19" t="s">
        <v>24</v>
      </c>
      <c r="D265" s="21" t="s">
        <v>134</v>
      </c>
      <c r="E265" s="22" t="s">
        <v>5</v>
      </c>
      <c r="F265" s="22">
        <v>1</v>
      </c>
      <c r="G265" s="72">
        <v>389</v>
      </c>
      <c r="H265" s="23">
        <f>(G265*25)/100</f>
        <v>97.25</v>
      </c>
      <c r="I265" s="23">
        <f>(H265+G265)*F265</f>
        <v>486.25</v>
      </c>
      <c r="J265" s="23"/>
    </row>
    <row r="266" spans="1:10">
      <c r="B266" s="19"/>
      <c r="C266" s="20"/>
      <c r="D266" s="21"/>
      <c r="E266" s="22"/>
      <c r="F266" s="22"/>
      <c r="G266" s="23"/>
      <c r="H266" s="23"/>
      <c r="I266" s="23"/>
      <c r="J266" s="23"/>
    </row>
    <row r="267" spans="1:10" ht="24">
      <c r="A267" s="93">
        <v>42</v>
      </c>
      <c r="B267" s="89"/>
      <c r="C267" s="89"/>
      <c r="D267" s="90" t="s">
        <v>139</v>
      </c>
      <c r="E267" s="91" t="s">
        <v>5</v>
      </c>
      <c r="F267" s="91">
        <v>1</v>
      </c>
      <c r="G267" s="92">
        <f>(G268*F268)+(G269*F269)+(G270*F270)+(G271*F271)</f>
        <v>536.5</v>
      </c>
      <c r="H267" s="92">
        <f>(G267*25)/100</f>
        <v>134.125</v>
      </c>
      <c r="I267" s="92">
        <f>I268+I269+I270+I271</f>
        <v>670.625</v>
      </c>
      <c r="J267" s="92">
        <f>I267*F267</f>
        <v>670.625</v>
      </c>
    </row>
    <row r="268" spans="1:10">
      <c r="B268" s="19" t="s">
        <v>12</v>
      </c>
      <c r="C268" s="20" t="s">
        <v>13</v>
      </c>
      <c r="D268" s="21" t="s">
        <v>14</v>
      </c>
      <c r="E268" s="22" t="s">
        <v>15</v>
      </c>
      <c r="F268" s="22">
        <v>0.2</v>
      </c>
      <c r="G268" s="72">
        <v>17.72</v>
      </c>
      <c r="H268" s="23">
        <f>(G268*25)/100</f>
        <v>4.43</v>
      </c>
      <c r="I268" s="23">
        <f>(H268+G268)*F268</f>
        <v>4.43</v>
      </c>
      <c r="J268" s="23"/>
    </row>
    <row r="269" spans="1:10">
      <c r="B269" s="19" t="s">
        <v>12</v>
      </c>
      <c r="C269" s="20" t="s">
        <v>16</v>
      </c>
      <c r="D269" s="21" t="s">
        <v>120</v>
      </c>
      <c r="E269" s="22" t="s">
        <v>15</v>
      </c>
      <c r="F269" s="22">
        <v>0.2</v>
      </c>
      <c r="G269" s="72">
        <v>12.46</v>
      </c>
      <c r="H269" s="23">
        <f>(G269*25)/100</f>
        <v>3.1150000000000002</v>
      </c>
      <c r="I269" s="23">
        <f>(H269+G269)*F269</f>
        <v>3.1150000000000002</v>
      </c>
      <c r="J269" s="23"/>
    </row>
    <row r="270" spans="1:10">
      <c r="B270" s="19" t="s">
        <v>12</v>
      </c>
      <c r="C270" s="20" t="s">
        <v>18</v>
      </c>
      <c r="D270" s="21" t="s">
        <v>19</v>
      </c>
      <c r="E270" s="22" t="s">
        <v>15</v>
      </c>
      <c r="F270" s="22">
        <v>0.2</v>
      </c>
      <c r="G270" s="72">
        <v>150.16999999999999</v>
      </c>
      <c r="H270" s="23">
        <f>(G270*25)/100</f>
        <v>37.542499999999997</v>
      </c>
      <c r="I270" s="23">
        <f>(H270+G270)*F270</f>
        <v>37.542499999999997</v>
      </c>
      <c r="J270" s="23"/>
    </row>
    <row r="271" spans="1:10" ht="24">
      <c r="B271" s="19" t="s">
        <v>23</v>
      </c>
      <c r="C271" s="19" t="s">
        <v>24</v>
      </c>
      <c r="D271" s="21" t="s">
        <v>140</v>
      </c>
      <c r="E271" s="22" t="s">
        <v>5</v>
      </c>
      <c r="F271" s="22">
        <v>1</v>
      </c>
      <c r="G271" s="72">
        <v>500.43</v>
      </c>
      <c r="H271" s="23">
        <f>(G271*25)/100</f>
        <v>125.1075</v>
      </c>
      <c r="I271" s="23">
        <f>(H271+G271)*F271</f>
        <v>625.53750000000002</v>
      </c>
      <c r="J271" s="23"/>
    </row>
    <row r="272" spans="1:10">
      <c r="B272" s="19"/>
      <c r="C272" s="19"/>
      <c r="D272" s="21"/>
      <c r="E272" s="22"/>
      <c r="F272" s="22"/>
      <c r="G272" s="72"/>
      <c r="H272" s="23"/>
      <c r="I272" s="23"/>
      <c r="J272" s="23"/>
    </row>
    <row r="273" spans="1:10" ht="24">
      <c r="A273" s="93">
        <v>43</v>
      </c>
      <c r="B273" s="89"/>
      <c r="C273" s="89"/>
      <c r="D273" s="90" t="s">
        <v>147</v>
      </c>
      <c r="E273" s="91" t="s">
        <v>5</v>
      </c>
      <c r="F273" s="91">
        <v>1</v>
      </c>
      <c r="G273" s="92">
        <f>(G274*F274)+(G275*F275)+(G276*F276)+(G277*F277)</f>
        <v>126.02000000000001</v>
      </c>
      <c r="H273" s="92">
        <f>(G273*25)/100</f>
        <v>31.505000000000006</v>
      </c>
      <c r="I273" s="92">
        <f>I274+I275+I276+I277</f>
        <v>157.52500000000001</v>
      </c>
      <c r="J273" s="92">
        <f>I273*F273</f>
        <v>157.52500000000001</v>
      </c>
    </row>
    <row r="274" spans="1:10">
      <c r="B274" s="19" t="s">
        <v>12</v>
      </c>
      <c r="C274" s="20" t="s">
        <v>13</v>
      </c>
      <c r="D274" s="21" t="s">
        <v>14</v>
      </c>
      <c r="E274" s="22" t="s">
        <v>15</v>
      </c>
      <c r="F274" s="22">
        <v>0.2</v>
      </c>
      <c r="G274" s="72">
        <v>17.72</v>
      </c>
      <c r="H274" s="23">
        <f>(G274*25)/100</f>
        <v>4.43</v>
      </c>
      <c r="I274" s="23">
        <f>(H274+G274)*F274</f>
        <v>4.43</v>
      </c>
      <c r="J274" s="23"/>
    </row>
    <row r="275" spans="1:10">
      <c r="B275" s="19" t="s">
        <v>12</v>
      </c>
      <c r="C275" s="20" t="s">
        <v>16</v>
      </c>
      <c r="D275" s="21" t="s">
        <v>120</v>
      </c>
      <c r="E275" s="22" t="s">
        <v>15</v>
      </c>
      <c r="F275" s="22">
        <v>0.2</v>
      </c>
      <c r="G275" s="72">
        <v>12.46</v>
      </c>
      <c r="H275" s="23">
        <f>(G275*25)/100</f>
        <v>3.1150000000000002</v>
      </c>
      <c r="I275" s="23">
        <f>(H275+G275)*F275</f>
        <v>3.1150000000000002</v>
      </c>
      <c r="J275" s="23"/>
    </row>
    <row r="276" spans="1:10">
      <c r="B276" s="19" t="s">
        <v>12</v>
      </c>
      <c r="C276" s="20" t="s">
        <v>18</v>
      </c>
      <c r="D276" s="21" t="s">
        <v>19</v>
      </c>
      <c r="E276" s="22" t="s">
        <v>15</v>
      </c>
      <c r="F276" s="22">
        <v>0.2</v>
      </c>
      <c r="G276" s="72">
        <v>150.16999999999999</v>
      </c>
      <c r="H276" s="23">
        <f>(G276*25)/100</f>
        <v>37.542499999999997</v>
      </c>
      <c r="I276" s="23">
        <f>(H276+G276)*F276</f>
        <v>37.542499999999997</v>
      </c>
      <c r="J276" s="23"/>
    </row>
    <row r="277" spans="1:10" ht="24">
      <c r="B277" s="19" t="s">
        <v>23</v>
      </c>
      <c r="C277" s="19" t="s">
        <v>24</v>
      </c>
      <c r="D277" s="21" t="s">
        <v>148</v>
      </c>
      <c r="E277" s="22" t="s">
        <v>5</v>
      </c>
      <c r="F277" s="22">
        <v>1</v>
      </c>
      <c r="G277" s="72">
        <v>89.95</v>
      </c>
      <c r="H277" s="23">
        <f>(G277*25)/100</f>
        <v>22.487500000000001</v>
      </c>
      <c r="I277" s="23">
        <f>(H277+G277)*F277</f>
        <v>112.4375</v>
      </c>
      <c r="J277" s="23"/>
    </row>
    <row r="278" spans="1:10">
      <c r="B278" s="19"/>
      <c r="C278" s="19"/>
      <c r="D278" s="21"/>
      <c r="E278" s="22"/>
      <c r="F278" s="22"/>
      <c r="G278" s="72"/>
      <c r="H278" s="23"/>
      <c r="I278" s="23"/>
      <c r="J278" s="23"/>
    </row>
    <row r="279" spans="1:10" ht="24">
      <c r="A279" s="93">
        <v>44</v>
      </c>
      <c r="B279" s="89"/>
      <c r="C279" s="89"/>
      <c r="D279" s="90" t="s">
        <v>150</v>
      </c>
      <c r="E279" s="91" t="s">
        <v>5</v>
      </c>
      <c r="F279" s="91">
        <v>1</v>
      </c>
      <c r="G279" s="92">
        <f>(G280*F280)+(G281*F281)+(G282*F282)+(G283*F283)</f>
        <v>66.599999999999994</v>
      </c>
      <c r="H279" s="92">
        <f>(G279*25)/100</f>
        <v>16.649999999999999</v>
      </c>
      <c r="I279" s="92">
        <f>I280+I281+I282+I283</f>
        <v>83.25</v>
      </c>
      <c r="J279" s="92">
        <f>I279*F279</f>
        <v>83.25</v>
      </c>
    </row>
    <row r="280" spans="1:10">
      <c r="B280" s="19" t="s">
        <v>12</v>
      </c>
      <c r="C280" s="20" t="s">
        <v>13</v>
      </c>
      <c r="D280" s="21" t="s">
        <v>14</v>
      </c>
      <c r="E280" s="22" t="s">
        <v>15</v>
      </c>
      <c r="F280" s="22">
        <v>0.2</v>
      </c>
      <c r="G280" s="72">
        <v>17.72</v>
      </c>
      <c r="H280" s="23">
        <f>(G280*25)/100</f>
        <v>4.43</v>
      </c>
      <c r="I280" s="23">
        <f>(H280+G280)*F280</f>
        <v>4.43</v>
      </c>
      <c r="J280" s="23"/>
    </row>
    <row r="281" spans="1:10">
      <c r="B281" s="19" t="s">
        <v>12</v>
      </c>
      <c r="C281" s="20" t="s">
        <v>16</v>
      </c>
      <c r="D281" s="21" t="s">
        <v>120</v>
      </c>
      <c r="E281" s="22" t="s">
        <v>15</v>
      </c>
      <c r="F281" s="22">
        <v>0.2</v>
      </c>
      <c r="G281" s="72">
        <v>12.46</v>
      </c>
      <c r="H281" s="23">
        <f>(G281*25)/100</f>
        <v>3.1150000000000002</v>
      </c>
      <c r="I281" s="23">
        <f>(H281+G281)*F281</f>
        <v>3.1150000000000002</v>
      </c>
      <c r="J281" s="23"/>
    </row>
    <row r="282" spans="1:10">
      <c r="B282" s="19" t="s">
        <v>12</v>
      </c>
      <c r="C282" s="20" t="s">
        <v>18</v>
      </c>
      <c r="D282" s="21" t="s">
        <v>19</v>
      </c>
      <c r="E282" s="22" t="s">
        <v>15</v>
      </c>
      <c r="F282" s="22">
        <v>0.2</v>
      </c>
      <c r="G282" s="72">
        <v>150.16999999999999</v>
      </c>
      <c r="H282" s="23">
        <f>(G282*25)/100</f>
        <v>37.542499999999997</v>
      </c>
      <c r="I282" s="23">
        <f>(H282+G282)*F282</f>
        <v>37.542499999999997</v>
      </c>
      <c r="J282" s="23"/>
    </row>
    <row r="283" spans="1:10" ht="24">
      <c r="B283" s="19" t="s">
        <v>23</v>
      </c>
      <c r="C283" s="19" t="s">
        <v>24</v>
      </c>
      <c r="D283" s="21" t="s">
        <v>149</v>
      </c>
      <c r="E283" s="22" t="s">
        <v>5</v>
      </c>
      <c r="F283" s="22">
        <v>1</v>
      </c>
      <c r="G283" s="72">
        <v>30.53</v>
      </c>
      <c r="H283" s="23">
        <f>(G283*25)/100</f>
        <v>7.6325000000000003</v>
      </c>
      <c r="I283" s="23">
        <f>(H283+G283)*F283</f>
        <v>38.162500000000001</v>
      </c>
      <c r="J283" s="23"/>
    </row>
    <row r="284" spans="1:10">
      <c r="B284" s="19"/>
      <c r="C284" s="19"/>
      <c r="D284" s="21"/>
      <c r="E284" s="22"/>
      <c r="F284" s="22"/>
      <c r="G284" s="72"/>
      <c r="H284" s="23"/>
      <c r="I284" s="23"/>
      <c r="J284" s="23"/>
    </row>
    <row r="285" spans="1:10" ht="24">
      <c r="A285" s="93">
        <v>45</v>
      </c>
      <c r="B285" s="89"/>
      <c r="C285" s="89"/>
      <c r="D285" s="90" t="s">
        <v>151</v>
      </c>
      <c r="E285" s="91" t="s">
        <v>5</v>
      </c>
      <c r="F285" s="91">
        <v>1</v>
      </c>
      <c r="G285" s="92">
        <f>(G286*F286)+(G287*F287)+(G288*F288)+(G289*F289)</f>
        <v>66.569999999999993</v>
      </c>
      <c r="H285" s="92">
        <f>(G285*25)/100</f>
        <v>16.642499999999998</v>
      </c>
      <c r="I285" s="92">
        <f>I286+I287+I288+I289</f>
        <v>83.212500000000006</v>
      </c>
      <c r="J285" s="92">
        <f>I285*F285</f>
        <v>83.212500000000006</v>
      </c>
    </row>
    <row r="286" spans="1:10">
      <c r="B286" s="19" t="s">
        <v>12</v>
      </c>
      <c r="C286" s="20" t="s">
        <v>13</v>
      </c>
      <c r="D286" s="21" t="s">
        <v>14</v>
      </c>
      <c r="E286" s="22" t="s">
        <v>15</v>
      </c>
      <c r="F286" s="22">
        <v>0.2</v>
      </c>
      <c r="G286" s="72">
        <v>17.72</v>
      </c>
      <c r="H286" s="23">
        <f>(G286*25)/100</f>
        <v>4.43</v>
      </c>
      <c r="I286" s="23">
        <f>(H286+G286)*F286</f>
        <v>4.43</v>
      </c>
      <c r="J286" s="23"/>
    </row>
    <row r="287" spans="1:10">
      <c r="B287" s="19" t="s">
        <v>12</v>
      </c>
      <c r="C287" s="20" t="s">
        <v>16</v>
      </c>
      <c r="D287" s="21" t="s">
        <v>120</v>
      </c>
      <c r="E287" s="22" t="s">
        <v>15</v>
      </c>
      <c r="F287" s="22">
        <v>0.2</v>
      </c>
      <c r="G287" s="72">
        <v>12.46</v>
      </c>
      <c r="H287" s="23">
        <f>(G287*25)/100</f>
        <v>3.1150000000000002</v>
      </c>
      <c r="I287" s="23">
        <f>(H287+G287)*F287</f>
        <v>3.1150000000000002</v>
      </c>
      <c r="J287" s="23"/>
    </row>
    <row r="288" spans="1:10">
      <c r="B288" s="19" t="s">
        <v>12</v>
      </c>
      <c r="C288" s="20" t="s">
        <v>18</v>
      </c>
      <c r="D288" s="21" t="s">
        <v>19</v>
      </c>
      <c r="E288" s="22" t="s">
        <v>15</v>
      </c>
      <c r="F288" s="22">
        <v>0.2</v>
      </c>
      <c r="G288" s="72">
        <v>150.16999999999999</v>
      </c>
      <c r="H288" s="23">
        <f>(G288*25)/100</f>
        <v>37.542499999999997</v>
      </c>
      <c r="I288" s="23">
        <f>(H288+G288)*F288</f>
        <v>37.542499999999997</v>
      </c>
      <c r="J288" s="23"/>
    </row>
    <row r="289" spans="1:10" ht="24">
      <c r="B289" s="19" t="s">
        <v>23</v>
      </c>
      <c r="C289" s="19" t="s">
        <v>24</v>
      </c>
      <c r="D289" s="21" t="s">
        <v>152</v>
      </c>
      <c r="E289" s="22" t="s">
        <v>5</v>
      </c>
      <c r="F289" s="22">
        <v>1</v>
      </c>
      <c r="G289" s="72">
        <v>30.5</v>
      </c>
      <c r="H289" s="23">
        <f>(G289*25)/100</f>
        <v>7.625</v>
      </c>
      <c r="I289" s="23">
        <f>(H289+G289)*F289</f>
        <v>38.125</v>
      </c>
      <c r="J289" s="23"/>
    </row>
    <row r="290" spans="1:10">
      <c r="B290" s="19"/>
      <c r="C290" s="19"/>
      <c r="D290" s="21"/>
      <c r="E290" s="22"/>
      <c r="F290" s="22"/>
      <c r="G290" s="72"/>
      <c r="H290" s="23"/>
      <c r="I290" s="23"/>
      <c r="J290" s="23"/>
    </row>
    <row r="291" spans="1:10" ht="24">
      <c r="A291" s="93">
        <v>46</v>
      </c>
      <c r="B291" s="89"/>
      <c r="C291" s="89"/>
      <c r="D291" s="90" t="s">
        <v>153</v>
      </c>
      <c r="E291" s="91" t="s">
        <v>5</v>
      </c>
      <c r="F291" s="91">
        <v>1</v>
      </c>
      <c r="G291" s="92">
        <f>(G292*F292)+(G293*F293)+(G294*F294)+(G295*F295)</f>
        <v>91.19</v>
      </c>
      <c r="H291" s="92">
        <f>(G291*25)/100</f>
        <v>22.797499999999999</v>
      </c>
      <c r="I291" s="92">
        <f>I292+I293+I294+I295</f>
        <v>113.98749999999998</v>
      </c>
      <c r="J291" s="92">
        <f>I291*F291</f>
        <v>113.98749999999998</v>
      </c>
    </row>
    <row r="292" spans="1:10">
      <c r="B292" s="19" t="s">
        <v>12</v>
      </c>
      <c r="C292" s="20" t="s">
        <v>13</v>
      </c>
      <c r="D292" s="21" t="s">
        <v>14</v>
      </c>
      <c r="E292" s="22" t="s">
        <v>15</v>
      </c>
      <c r="F292" s="22">
        <v>0.2</v>
      </c>
      <c r="G292" s="72">
        <v>17.72</v>
      </c>
      <c r="H292" s="23">
        <f>(G292*25)/100</f>
        <v>4.43</v>
      </c>
      <c r="I292" s="23">
        <f>(H292+G292)*F292</f>
        <v>4.43</v>
      </c>
      <c r="J292" s="23"/>
    </row>
    <row r="293" spans="1:10">
      <c r="B293" s="19" t="s">
        <v>12</v>
      </c>
      <c r="C293" s="20" t="s">
        <v>16</v>
      </c>
      <c r="D293" s="21" t="s">
        <v>120</v>
      </c>
      <c r="E293" s="22" t="s">
        <v>15</v>
      </c>
      <c r="F293" s="22">
        <v>0.2</v>
      </c>
      <c r="G293" s="72">
        <v>12.46</v>
      </c>
      <c r="H293" s="23">
        <f>(G293*25)/100</f>
        <v>3.1150000000000002</v>
      </c>
      <c r="I293" s="23">
        <f>(H293+G293)*F293</f>
        <v>3.1150000000000002</v>
      </c>
      <c r="J293" s="23"/>
    </row>
    <row r="294" spans="1:10">
      <c r="B294" s="19" t="s">
        <v>12</v>
      </c>
      <c r="C294" s="20" t="s">
        <v>18</v>
      </c>
      <c r="D294" s="21" t="s">
        <v>19</v>
      </c>
      <c r="E294" s="22" t="s">
        <v>15</v>
      </c>
      <c r="F294" s="22">
        <v>0.2</v>
      </c>
      <c r="G294" s="72">
        <v>150.16999999999999</v>
      </c>
      <c r="H294" s="23">
        <f>(G294*25)/100</f>
        <v>37.542499999999997</v>
      </c>
      <c r="I294" s="23">
        <f>(H294+G294)*F294</f>
        <v>37.542499999999997</v>
      </c>
      <c r="J294" s="23"/>
    </row>
    <row r="295" spans="1:10" ht="24">
      <c r="B295" s="19" t="s">
        <v>23</v>
      </c>
      <c r="C295" s="19" t="s">
        <v>24</v>
      </c>
      <c r="D295" s="21" t="s">
        <v>154</v>
      </c>
      <c r="E295" s="22" t="s">
        <v>5</v>
      </c>
      <c r="F295" s="22">
        <v>1</v>
      </c>
      <c r="G295" s="72">
        <v>55.12</v>
      </c>
      <c r="H295" s="23">
        <f>(G295*25)/100</f>
        <v>13.78</v>
      </c>
      <c r="I295" s="23">
        <f>(H295+G295)*F295</f>
        <v>68.899999999999991</v>
      </c>
      <c r="J295" s="23"/>
    </row>
    <row r="296" spans="1:10">
      <c r="B296" s="19"/>
      <c r="C296" s="19"/>
      <c r="D296" s="21"/>
      <c r="E296" s="22"/>
      <c r="F296" s="22"/>
      <c r="G296" s="72"/>
      <c r="H296" s="23"/>
      <c r="I296" s="23"/>
      <c r="J296" s="23"/>
    </row>
    <row r="297" spans="1:10">
      <c r="B297" s="19"/>
      <c r="C297" s="19"/>
      <c r="D297" s="21"/>
      <c r="E297" s="22"/>
      <c r="F297" s="22"/>
      <c r="G297" s="72"/>
      <c r="H297" s="23"/>
      <c r="I297" s="23"/>
      <c r="J297" s="23"/>
    </row>
    <row r="298" spans="1:10">
      <c r="B298" s="19"/>
      <c r="C298" s="19"/>
      <c r="D298" s="21"/>
      <c r="E298" s="22"/>
      <c r="F298" s="22"/>
      <c r="G298" s="72"/>
      <c r="H298" s="23"/>
      <c r="I298" s="23"/>
      <c r="J298" s="23"/>
    </row>
    <row r="299" spans="1:10">
      <c r="A299" s="96">
        <v>47</v>
      </c>
      <c r="B299" s="97"/>
      <c r="C299" s="98"/>
      <c r="D299" s="99" t="s">
        <v>142</v>
      </c>
      <c r="E299" s="100" t="s">
        <v>144</v>
      </c>
      <c r="F299" s="100">
        <v>1</v>
      </c>
      <c r="G299" s="92">
        <v>75</v>
      </c>
      <c r="H299" s="92">
        <f>(G299*25)/100</f>
        <v>18.75</v>
      </c>
      <c r="I299" s="92">
        <f>I300+I301+I302+I303</f>
        <v>217.5</v>
      </c>
      <c r="J299" s="92">
        <f>I299*F299</f>
        <v>217.5</v>
      </c>
    </row>
    <row r="300" spans="1:10" ht="60">
      <c r="B300" s="79" t="s">
        <v>23</v>
      </c>
      <c r="C300" s="20"/>
      <c r="D300" s="21" t="s">
        <v>143</v>
      </c>
      <c r="E300" s="22">
        <v>1</v>
      </c>
      <c r="F300" s="22">
        <v>1</v>
      </c>
      <c r="G300" s="23">
        <v>75</v>
      </c>
      <c r="H300" s="23">
        <f>(G300*25)/100</f>
        <v>18.75</v>
      </c>
      <c r="I300" s="23">
        <f>(H300+G300)*F300</f>
        <v>93.75</v>
      </c>
      <c r="J300" s="23"/>
    </row>
    <row r="301" spans="1:10" ht="24">
      <c r="B301" s="79" t="s">
        <v>23</v>
      </c>
      <c r="C301" s="20"/>
      <c r="D301" s="21" t="s">
        <v>145</v>
      </c>
      <c r="E301" s="22" t="s">
        <v>5</v>
      </c>
      <c r="F301" s="22">
        <v>1</v>
      </c>
      <c r="G301" s="23">
        <v>9</v>
      </c>
      <c r="H301" s="23">
        <f>(G301*25)/100</f>
        <v>2.25</v>
      </c>
      <c r="I301" s="23">
        <f>(H301+G301)*F301</f>
        <v>11.25</v>
      </c>
      <c r="J301" s="23"/>
    </row>
    <row r="302" spans="1:10" ht="36">
      <c r="B302" s="79" t="s">
        <v>23</v>
      </c>
      <c r="C302" s="20"/>
      <c r="D302" s="21" t="s">
        <v>146</v>
      </c>
      <c r="E302" s="22" t="s">
        <v>144</v>
      </c>
      <c r="F302" s="22">
        <v>1</v>
      </c>
      <c r="G302" s="23">
        <v>90</v>
      </c>
      <c r="H302" s="23">
        <f>(G302*25)/100</f>
        <v>22.5</v>
      </c>
      <c r="I302" s="23">
        <f>(H302+G302)*F302</f>
        <v>112.5</v>
      </c>
      <c r="J302" s="23"/>
    </row>
    <row r="303" spans="1:10">
      <c r="B303" s="19"/>
      <c r="C303" s="20"/>
      <c r="D303" s="21"/>
      <c r="E303" s="22"/>
      <c r="F303" s="22"/>
      <c r="G303" s="23"/>
      <c r="H303" s="23"/>
      <c r="I303" s="23"/>
      <c r="J303" s="23"/>
    </row>
    <row r="304" spans="1:10" s="7" customFormat="1">
      <c r="A304" s="8"/>
      <c r="B304" s="9"/>
      <c r="C304" s="9"/>
      <c r="D304" s="38"/>
      <c r="E304" s="39"/>
      <c r="F304" s="40"/>
      <c r="G304" s="41"/>
      <c r="H304" s="41"/>
      <c r="I304" s="41"/>
      <c r="J304" s="41"/>
    </row>
    <row r="305" spans="1:10" s="7" customFormat="1">
      <c r="A305" s="8"/>
      <c r="B305" s="9"/>
      <c r="C305" s="9"/>
      <c r="D305" s="38"/>
      <c r="E305" s="39"/>
      <c r="F305" s="40"/>
      <c r="G305" s="41"/>
      <c r="H305" s="41"/>
      <c r="I305" s="41"/>
      <c r="J305" s="41"/>
    </row>
    <row r="306" spans="1:10" s="7" customFormat="1">
      <c r="A306" s="8"/>
      <c r="B306" s="9"/>
      <c r="C306" s="9"/>
      <c r="D306" s="38"/>
      <c r="E306" s="39"/>
      <c r="F306" s="40"/>
      <c r="G306" s="41"/>
      <c r="H306" s="41"/>
      <c r="I306" s="41"/>
      <c r="J306" s="41"/>
    </row>
    <row r="307" spans="1:10" ht="26.85" customHeight="1">
      <c r="A307" s="8"/>
      <c r="B307" s="9"/>
      <c r="C307" s="9"/>
      <c r="D307" s="38"/>
      <c r="E307" s="39"/>
      <c r="F307" s="40"/>
      <c r="G307" s="41"/>
      <c r="H307" s="41"/>
      <c r="I307" s="55" t="s">
        <v>105</v>
      </c>
      <c r="J307" s="18">
        <f>SUM(J6:J304)</f>
        <v>19932.133750000008</v>
      </c>
    </row>
    <row r="308" spans="1:10">
      <c r="A308" s="8"/>
      <c r="B308" s="9"/>
      <c r="C308" s="9"/>
      <c r="D308" s="38" t="s">
        <v>136</v>
      </c>
      <c r="E308" s="39"/>
      <c r="F308" s="40"/>
      <c r="G308" s="41"/>
      <c r="H308" s="41"/>
      <c r="I308" s="41"/>
      <c r="J308" s="41"/>
    </row>
  </sheetData>
  <mergeCells count="4">
    <mergeCell ref="D1:H1"/>
    <mergeCell ref="A2:J2"/>
    <mergeCell ref="A3:J3"/>
    <mergeCell ref="A4:J4"/>
  </mergeCells>
  <pageMargins left="0.43307086614173229" right="0.78740157480314965" top="0.51181102362204722" bottom="0.35433070866141736" header="0.51181102362204722" footer="0.51181102362204722"/>
  <pageSetup paperSize="9" scale="77" firstPageNumber="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48574"/>
  <sheetViews>
    <sheetView showZeros="0" zoomScale="70" zoomScaleNormal="70" zoomScaleSheetLayoutView="85" zoomScalePageLayoutView="85" workbookViewId="0">
      <selection activeCell="A5" sqref="A5:P5"/>
    </sheetView>
  </sheetViews>
  <sheetFormatPr defaultRowHeight="12.75"/>
  <cols>
    <col min="1" max="1" width="12.28515625"/>
    <col min="2" max="2" width="50.7109375"/>
    <col min="3" max="3" width="23"/>
    <col min="4" max="4" width="15"/>
    <col min="5" max="5" width="15.140625"/>
    <col min="6" max="6" width="15.7109375" customWidth="1"/>
    <col min="7" max="7" width="16.85546875" customWidth="1"/>
    <col min="8" max="15" width="14.85546875"/>
    <col min="16" max="16" width="17.42578125"/>
    <col min="17" max="1025" width="9"/>
  </cols>
  <sheetData>
    <row r="1" spans="1:16" ht="103.7" customHeight="1">
      <c r="A1" s="56"/>
      <c r="B1" s="57"/>
      <c r="C1" s="57"/>
      <c r="D1" s="58"/>
      <c r="E1" s="58"/>
      <c r="F1" s="58"/>
      <c r="G1" s="58"/>
    </row>
    <row r="2" spans="1:16" ht="35.85" customHeight="1">
      <c r="A2" s="59" t="s">
        <v>106</v>
      </c>
      <c r="B2" s="111" t="s">
        <v>0</v>
      </c>
      <c r="C2" s="111"/>
      <c r="D2" s="111"/>
      <c r="E2" s="111"/>
      <c r="F2" s="111"/>
      <c r="G2" s="60"/>
    </row>
    <row r="3" spans="1:16" ht="18.95" customHeight="1">
      <c r="A3" s="59" t="s">
        <v>107</v>
      </c>
      <c r="B3" s="112" t="s">
        <v>108</v>
      </c>
      <c r="C3" s="112"/>
      <c r="D3" s="112"/>
      <c r="E3" s="112"/>
      <c r="F3" s="112"/>
      <c r="G3" s="60" t="s">
        <v>109</v>
      </c>
    </row>
    <row r="4" spans="1:16" ht="13.5" customHeight="1">
      <c r="A4" s="56"/>
      <c r="B4" s="61"/>
      <c r="C4" s="61"/>
      <c r="D4" s="58"/>
      <c r="E4" s="58"/>
      <c r="F4" s="58"/>
      <c r="G4" s="58"/>
    </row>
    <row r="5" spans="1:16" ht="34.15" customHeight="1">
      <c r="A5" s="113" t="s">
        <v>110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6" ht="17.25" customHeight="1">
      <c r="A6" s="114" t="s">
        <v>1</v>
      </c>
      <c r="B6" s="114" t="s">
        <v>4</v>
      </c>
      <c r="C6" s="114" t="s">
        <v>111</v>
      </c>
      <c r="D6" s="115" t="s">
        <v>112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6" ht="20.65" customHeight="1">
      <c r="A7" s="114"/>
      <c r="B7" s="114"/>
      <c r="C7" s="114"/>
      <c r="D7" s="62">
        <v>1</v>
      </c>
      <c r="E7" s="62">
        <v>2</v>
      </c>
      <c r="F7" s="62">
        <v>3</v>
      </c>
      <c r="G7" s="62">
        <v>4</v>
      </c>
      <c r="H7" s="62">
        <v>5</v>
      </c>
      <c r="I7" s="62">
        <v>6</v>
      </c>
      <c r="J7" s="62">
        <v>7</v>
      </c>
      <c r="K7" s="62">
        <v>8</v>
      </c>
      <c r="L7" s="62">
        <v>9</v>
      </c>
      <c r="M7" s="62">
        <v>10</v>
      </c>
      <c r="N7" s="62">
        <v>11</v>
      </c>
      <c r="O7" s="62">
        <v>12</v>
      </c>
      <c r="P7" s="63" t="s">
        <v>113</v>
      </c>
    </row>
    <row r="8" spans="1:16" ht="16.149999999999999" customHeight="1">
      <c r="A8" s="116">
        <v>1</v>
      </c>
      <c r="B8" s="117" t="s">
        <v>11</v>
      </c>
      <c r="C8" s="118">
        <f>Serviços!J6</f>
        <v>9.4312500000000004</v>
      </c>
      <c r="D8" s="64">
        <f t="shared" ref="D8:O8" si="0">$C8*D9</f>
        <v>1.13175</v>
      </c>
      <c r="E8" s="64">
        <f t="shared" si="0"/>
        <v>1.13175</v>
      </c>
      <c r="F8" s="64">
        <f t="shared" si="0"/>
        <v>1.13175</v>
      </c>
      <c r="G8" s="64">
        <f t="shared" si="0"/>
        <v>0.75450000000000006</v>
      </c>
      <c r="H8" s="64">
        <f t="shared" si="0"/>
        <v>0.66018750000000004</v>
      </c>
      <c r="I8" s="64">
        <f t="shared" si="0"/>
        <v>0.66018750000000004</v>
      </c>
      <c r="J8" s="64">
        <f t="shared" si="0"/>
        <v>0.66018750000000004</v>
      </c>
      <c r="K8" s="64">
        <f t="shared" si="0"/>
        <v>0.66018750000000004</v>
      </c>
      <c r="L8" s="64">
        <f t="shared" si="0"/>
        <v>0.66018750000000004</v>
      </c>
      <c r="M8" s="64">
        <f t="shared" si="0"/>
        <v>0.66018750000000004</v>
      </c>
      <c r="N8" s="64">
        <f t="shared" si="0"/>
        <v>0.66018750000000004</v>
      </c>
      <c r="O8" s="64">
        <f t="shared" si="0"/>
        <v>0.66018750000000004</v>
      </c>
      <c r="P8" s="64">
        <f t="shared" ref="P8:P39" si="1">SUM(D8:O8)</f>
        <v>9.4312499999999986</v>
      </c>
    </row>
    <row r="9" spans="1:16" ht="16.149999999999999" customHeight="1">
      <c r="A9" s="116"/>
      <c r="B9" s="117"/>
      <c r="C9" s="118"/>
      <c r="D9" s="65">
        <v>0.12</v>
      </c>
      <c r="E9" s="65">
        <v>0.12</v>
      </c>
      <c r="F9" s="65">
        <v>0.12</v>
      </c>
      <c r="G9" s="65">
        <v>0.08</v>
      </c>
      <c r="H9" s="65">
        <v>7.0000000000000007E-2</v>
      </c>
      <c r="I9" s="65">
        <v>7.0000000000000007E-2</v>
      </c>
      <c r="J9" s="65">
        <v>7.0000000000000007E-2</v>
      </c>
      <c r="K9" s="65">
        <v>7.0000000000000007E-2</v>
      </c>
      <c r="L9" s="65">
        <v>7.0000000000000007E-2</v>
      </c>
      <c r="M9" s="65">
        <v>7.0000000000000007E-2</v>
      </c>
      <c r="N9" s="65">
        <v>7.0000000000000007E-2</v>
      </c>
      <c r="O9" s="65">
        <v>7.0000000000000007E-2</v>
      </c>
      <c r="P9" s="65">
        <f t="shared" si="1"/>
        <v>1.0000000000000004</v>
      </c>
    </row>
    <row r="10" spans="1:16" ht="16.149999999999999" customHeight="1">
      <c r="A10" s="116">
        <v>2</v>
      </c>
      <c r="B10" s="117" t="s">
        <v>17</v>
      </c>
      <c r="C10" s="118">
        <f>Serviços!J10</f>
        <v>168.75</v>
      </c>
      <c r="D10" s="64">
        <f t="shared" ref="D10:O10" si="2">$C10*D11</f>
        <v>20.25</v>
      </c>
      <c r="E10" s="64">
        <f t="shared" si="2"/>
        <v>20.25</v>
      </c>
      <c r="F10" s="64">
        <f t="shared" si="2"/>
        <v>20.25</v>
      </c>
      <c r="G10" s="64">
        <f t="shared" si="2"/>
        <v>13.5</v>
      </c>
      <c r="H10" s="64">
        <f t="shared" si="2"/>
        <v>11.812500000000002</v>
      </c>
      <c r="I10" s="64">
        <f t="shared" si="2"/>
        <v>11.812500000000002</v>
      </c>
      <c r="J10" s="64">
        <f t="shared" si="2"/>
        <v>11.812500000000002</v>
      </c>
      <c r="K10" s="64">
        <f t="shared" si="2"/>
        <v>11.812500000000002</v>
      </c>
      <c r="L10" s="64">
        <f t="shared" si="2"/>
        <v>11.812500000000002</v>
      </c>
      <c r="M10" s="64">
        <f t="shared" si="2"/>
        <v>11.812500000000002</v>
      </c>
      <c r="N10" s="64">
        <f t="shared" si="2"/>
        <v>11.812500000000002</v>
      </c>
      <c r="O10" s="64">
        <f t="shared" si="2"/>
        <v>11.812500000000002</v>
      </c>
      <c r="P10" s="64">
        <f t="shared" si="1"/>
        <v>168.75</v>
      </c>
    </row>
    <row r="11" spans="1:16" ht="22.9" customHeight="1">
      <c r="A11" s="116"/>
      <c r="B11" s="117"/>
      <c r="C11" s="118"/>
      <c r="D11" s="65">
        <v>0.12</v>
      </c>
      <c r="E11" s="65">
        <v>0.12</v>
      </c>
      <c r="F11" s="65">
        <v>0.12</v>
      </c>
      <c r="G11" s="65">
        <v>0.08</v>
      </c>
      <c r="H11" s="65">
        <v>7.0000000000000007E-2</v>
      </c>
      <c r="I11" s="65">
        <v>7.0000000000000007E-2</v>
      </c>
      <c r="J11" s="65">
        <v>7.0000000000000007E-2</v>
      </c>
      <c r="K11" s="65">
        <v>7.0000000000000007E-2</v>
      </c>
      <c r="L11" s="65">
        <v>7.0000000000000007E-2</v>
      </c>
      <c r="M11" s="65">
        <v>7.0000000000000007E-2</v>
      </c>
      <c r="N11" s="65">
        <v>7.0000000000000007E-2</v>
      </c>
      <c r="O11" s="65">
        <v>7.0000000000000007E-2</v>
      </c>
      <c r="P11" s="65">
        <f t="shared" si="1"/>
        <v>1.0000000000000004</v>
      </c>
    </row>
    <row r="12" spans="1:16" ht="16.149999999999999" customHeight="1">
      <c r="A12" s="116">
        <v>3</v>
      </c>
      <c r="B12" s="117" t="s">
        <v>22</v>
      </c>
      <c r="C12" s="118">
        <f>Serviços!J16</f>
        <v>181.58750000000001</v>
      </c>
      <c r="D12" s="64">
        <f t="shared" ref="D12:O12" si="3">$C12*D13</f>
        <v>21.790500000000002</v>
      </c>
      <c r="E12" s="64">
        <f t="shared" si="3"/>
        <v>21.790500000000002</v>
      </c>
      <c r="F12" s="64">
        <f t="shared" si="3"/>
        <v>21.790500000000002</v>
      </c>
      <c r="G12" s="64">
        <f t="shared" si="3"/>
        <v>14.527000000000001</v>
      </c>
      <c r="H12" s="64">
        <f t="shared" si="3"/>
        <v>12.711125000000001</v>
      </c>
      <c r="I12" s="64">
        <f t="shared" si="3"/>
        <v>12.711125000000001</v>
      </c>
      <c r="J12" s="64">
        <f t="shared" si="3"/>
        <v>12.711125000000001</v>
      </c>
      <c r="K12" s="64">
        <f t="shared" si="3"/>
        <v>12.711125000000001</v>
      </c>
      <c r="L12" s="64">
        <f t="shared" si="3"/>
        <v>12.711125000000001</v>
      </c>
      <c r="M12" s="64">
        <f t="shared" si="3"/>
        <v>12.711125000000001</v>
      </c>
      <c r="N12" s="64">
        <f t="shared" si="3"/>
        <v>12.711125000000001</v>
      </c>
      <c r="O12" s="64">
        <f t="shared" si="3"/>
        <v>12.711125000000001</v>
      </c>
      <c r="P12" s="64">
        <f t="shared" si="1"/>
        <v>181.58750000000003</v>
      </c>
    </row>
    <row r="13" spans="1:16" ht="21.95" customHeight="1">
      <c r="A13" s="116"/>
      <c r="B13" s="117"/>
      <c r="C13" s="118"/>
      <c r="D13" s="65">
        <v>0.12</v>
      </c>
      <c r="E13" s="65">
        <v>0.12</v>
      </c>
      <c r="F13" s="65">
        <v>0.12</v>
      </c>
      <c r="G13" s="65">
        <v>0.08</v>
      </c>
      <c r="H13" s="65">
        <v>7.0000000000000007E-2</v>
      </c>
      <c r="I13" s="65">
        <v>7.0000000000000007E-2</v>
      </c>
      <c r="J13" s="65">
        <v>7.0000000000000007E-2</v>
      </c>
      <c r="K13" s="65">
        <v>7.0000000000000007E-2</v>
      </c>
      <c r="L13" s="65">
        <v>7.0000000000000007E-2</v>
      </c>
      <c r="M13" s="65">
        <v>7.0000000000000007E-2</v>
      </c>
      <c r="N13" s="65">
        <v>7.0000000000000007E-2</v>
      </c>
      <c r="O13" s="65">
        <v>7.0000000000000007E-2</v>
      </c>
      <c r="P13" s="65">
        <f t="shared" si="1"/>
        <v>1.0000000000000004</v>
      </c>
    </row>
    <row r="14" spans="1:16" ht="16.149999999999999" customHeight="1">
      <c r="A14" s="116">
        <v>4</v>
      </c>
      <c r="B14" s="117" t="s">
        <v>26</v>
      </c>
      <c r="C14" s="118">
        <f>Serviços!J22</f>
        <v>88.275000000000006</v>
      </c>
      <c r="D14" s="64">
        <f t="shared" ref="D14:O14" si="4">$C14*D15</f>
        <v>10.593</v>
      </c>
      <c r="E14" s="64">
        <f t="shared" si="4"/>
        <v>10.593</v>
      </c>
      <c r="F14" s="64">
        <f t="shared" si="4"/>
        <v>10.593</v>
      </c>
      <c r="G14" s="64">
        <f t="shared" si="4"/>
        <v>7.0620000000000003</v>
      </c>
      <c r="H14" s="64">
        <f t="shared" si="4"/>
        <v>6.1792500000000006</v>
      </c>
      <c r="I14" s="64">
        <f t="shared" si="4"/>
        <v>6.1792500000000006</v>
      </c>
      <c r="J14" s="64">
        <f t="shared" si="4"/>
        <v>6.1792500000000006</v>
      </c>
      <c r="K14" s="64">
        <f t="shared" si="4"/>
        <v>6.1792500000000006</v>
      </c>
      <c r="L14" s="64">
        <f t="shared" si="4"/>
        <v>6.1792500000000006</v>
      </c>
      <c r="M14" s="64">
        <f t="shared" si="4"/>
        <v>6.1792500000000006</v>
      </c>
      <c r="N14" s="64">
        <f t="shared" si="4"/>
        <v>6.1792500000000006</v>
      </c>
      <c r="O14" s="64">
        <f t="shared" si="4"/>
        <v>6.1792500000000006</v>
      </c>
      <c r="P14" s="64">
        <f t="shared" si="1"/>
        <v>88.275000000000006</v>
      </c>
    </row>
    <row r="15" spans="1:16" ht="22.9" customHeight="1">
      <c r="A15" s="116"/>
      <c r="B15" s="117"/>
      <c r="C15" s="118"/>
      <c r="D15" s="65">
        <v>0.12</v>
      </c>
      <c r="E15" s="65">
        <v>0.12</v>
      </c>
      <c r="F15" s="65">
        <v>0.12</v>
      </c>
      <c r="G15" s="65">
        <v>0.08</v>
      </c>
      <c r="H15" s="65">
        <v>7.0000000000000007E-2</v>
      </c>
      <c r="I15" s="65">
        <v>7.0000000000000007E-2</v>
      </c>
      <c r="J15" s="65">
        <v>7.0000000000000007E-2</v>
      </c>
      <c r="K15" s="65">
        <v>7.0000000000000007E-2</v>
      </c>
      <c r="L15" s="65">
        <v>7.0000000000000007E-2</v>
      </c>
      <c r="M15" s="65">
        <v>7.0000000000000007E-2</v>
      </c>
      <c r="N15" s="65">
        <v>7.0000000000000007E-2</v>
      </c>
      <c r="O15" s="65">
        <v>7.0000000000000007E-2</v>
      </c>
      <c r="P15" s="65">
        <f t="shared" si="1"/>
        <v>1.0000000000000004</v>
      </c>
    </row>
    <row r="16" spans="1:16" ht="16.149999999999999" customHeight="1">
      <c r="A16" s="116">
        <v>5</v>
      </c>
      <c r="B16" s="117" t="s">
        <v>29</v>
      </c>
      <c r="C16" s="118">
        <f>Serviços!J28</f>
        <v>95.025000000000006</v>
      </c>
      <c r="D16" s="64">
        <f t="shared" ref="D16:O16" si="5">$C16*D17</f>
        <v>11.403</v>
      </c>
      <c r="E16" s="64">
        <f t="shared" si="5"/>
        <v>11.403</v>
      </c>
      <c r="F16" s="64">
        <f t="shared" si="5"/>
        <v>11.403</v>
      </c>
      <c r="G16" s="64">
        <f t="shared" si="5"/>
        <v>7.6020000000000003</v>
      </c>
      <c r="H16" s="64">
        <f t="shared" si="5"/>
        <v>6.6517500000000007</v>
      </c>
      <c r="I16" s="64">
        <f t="shared" si="5"/>
        <v>6.6517500000000007</v>
      </c>
      <c r="J16" s="64">
        <f t="shared" si="5"/>
        <v>6.6517500000000007</v>
      </c>
      <c r="K16" s="64">
        <f t="shared" si="5"/>
        <v>6.6517500000000007</v>
      </c>
      <c r="L16" s="64">
        <f t="shared" si="5"/>
        <v>6.6517500000000007</v>
      </c>
      <c r="M16" s="64">
        <f t="shared" si="5"/>
        <v>6.6517500000000007</v>
      </c>
      <c r="N16" s="64">
        <f t="shared" si="5"/>
        <v>6.6517500000000007</v>
      </c>
      <c r="O16" s="64">
        <f t="shared" si="5"/>
        <v>6.6517500000000007</v>
      </c>
      <c r="P16" s="64">
        <f t="shared" si="1"/>
        <v>95.025000000000034</v>
      </c>
    </row>
    <row r="17" spans="1:16" ht="17.25" customHeight="1">
      <c r="A17" s="116"/>
      <c r="B17" s="117"/>
      <c r="C17" s="118"/>
      <c r="D17" s="65">
        <v>0.12</v>
      </c>
      <c r="E17" s="65">
        <v>0.12</v>
      </c>
      <c r="F17" s="65">
        <v>0.12</v>
      </c>
      <c r="G17" s="65">
        <v>0.08</v>
      </c>
      <c r="H17" s="65">
        <v>7.0000000000000007E-2</v>
      </c>
      <c r="I17" s="65">
        <v>7.0000000000000007E-2</v>
      </c>
      <c r="J17" s="65">
        <v>7.0000000000000007E-2</v>
      </c>
      <c r="K17" s="65">
        <v>7.0000000000000007E-2</v>
      </c>
      <c r="L17" s="65">
        <v>7.0000000000000007E-2</v>
      </c>
      <c r="M17" s="65">
        <v>7.0000000000000007E-2</v>
      </c>
      <c r="N17" s="65">
        <v>7.0000000000000007E-2</v>
      </c>
      <c r="O17" s="65">
        <v>7.0000000000000007E-2</v>
      </c>
      <c r="P17" s="65">
        <f t="shared" si="1"/>
        <v>1.0000000000000004</v>
      </c>
    </row>
    <row r="18" spans="1:16" ht="16.149999999999999" customHeight="1">
      <c r="A18" s="116">
        <v>6</v>
      </c>
      <c r="B18" s="117" t="s">
        <v>32</v>
      </c>
      <c r="C18" s="118">
        <f>Serviços!J34</f>
        <v>103.3125</v>
      </c>
      <c r="D18" s="64">
        <f t="shared" ref="D18:O18" si="6">$C18*D19</f>
        <v>12.397499999999999</v>
      </c>
      <c r="E18" s="64">
        <f t="shared" si="6"/>
        <v>12.397499999999999</v>
      </c>
      <c r="F18" s="64">
        <f t="shared" si="6"/>
        <v>12.397499999999999</v>
      </c>
      <c r="G18" s="64">
        <f t="shared" si="6"/>
        <v>8.2650000000000006</v>
      </c>
      <c r="H18" s="64">
        <f t="shared" si="6"/>
        <v>7.2318750000000005</v>
      </c>
      <c r="I18" s="64">
        <f t="shared" si="6"/>
        <v>7.2318750000000005</v>
      </c>
      <c r="J18" s="64">
        <f t="shared" si="6"/>
        <v>7.2318750000000005</v>
      </c>
      <c r="K18" s="64">
        <f t="shared" si="6"/>
        <v>7.2318750000000005</v>
      </c>
      <c r="L18" s="64">
        <f t="shared" si="6"/>
        <v>7.2318750000000005</v>
      </c>
      <c r="M18" s="64">
        <f t="shared" si="6"/>
        <v>7.2318750000000005</v>
      </c>
      <c r="N18" s="64">
        <f t="shared" si="6"/>
        <v>7.2318750000000005</v>
      </c>
      <c r="O18" s="64">
        <f t="shared" si="6"/>
        <v>7.2318750000000005</v>
      </c>
      <c r="P18" s="64">
        <f t="shared" si="1"/>
        <v>103.31250000000001</v>
      </c>
    </row>
    <row r="19" spans="1:16" ht="17.25" customHeight="1">
      <c r="A19" s="116"/>
      <c r="B19" s="117"/>
      <c r="C19" s="118"/>
      <c r="D19" s="65">
        <v>0.12</v>
      </c>
      <c r="E19" s="65">
        <v>0.12</v>
      </c>
      <c r="F19" s="65">
        <v>0.12</v>
      </c>
      <c r="G19" s="65">
        <v>0.08</v>
      </c>
      <c r="H19" s="65">
        <v>7.0000000000000007E-2</v>
      </c>
      <c r="I19" s="65">
        <v>7.0000000000000007E-2</v>
      </c>
      <c r="J19" s="65">
        <v>7.0000000000000007E-2</v>
      </c>
      <c r="K19" s="65">
        <v>7.0000000000000007E-2</v>
      </c>
      <c r="L19" s="65">
        <v>7.0000000000000007E-2</v>
      </c>
      <c r="M19" s="65">
        <v>7.0000000000000007E-2</v>
      </c>
      <c r="N19" s="65">
        <v>7.0000000000000007E-2</v>
      </c>
      <c r="O19" s="65">
        <v>7.0000000000000007E-2</v>
      </c>
      <c r="P19" s="65">
        <f t="shared" si="1"/>
        <v>1.0000000000000004</v>
      </c>
    </row>
    <row r="20" spans="1:16" ht="16.149999999999999" customHeight="1">
      <c r="A20" s="116">
        <v>7</v>
      </c>
      <c r="B20" s="117" t="s">
        <v>35</v>
      </c>
      <c r="C20" s="118">
        <f>Serviços!J41</f>
        <v>103.41249999999999</v>
      </c>
      <c r="D20" s="64">
        <f t="shared" ref="D20:O20" si="7">$C20*D21</f>
        <v>12.4095</v>
      </c>
      <c r="E20" s="64">
        <f t="shared" si="7"/>
        <v>12.4095</v>
      </c>
      <c r="F20" s="64">
        <f t="shared" si="7"/>
        <v>12.4095</v>
      </c>
      <c r="G20" s="64">
        <f t="shared" si="7"/>
        <v>8.2729999999999997</v>
      </c>
      <c r="H20" s="64">
        <f t="shared" si="7"/>
        <v>7.2388750000000002</v>
      </c>
      <c r="I20" s="64">
        <f t="shared" si="7"/>
        <v>7.2388750000000002</v>
      </c>
      <c r="J20" s="64">
        <f t="shared" si="7"/>
        <v>7.2388750000000002</v>
      </c>
      <c r="K20" s="64">
        <f t="shared" si="7"/>
        <v>7.2388750000000002</v>
      </c>
      <c r="L20" s="64">
        <f t="shared" si="7"/>
        <v>7.2388750000000002</v>
      </c>
      <c r="M20" s="64">
        <f t="shared" si="7"/>
        <v>7.2388750000000002</v>
      </c>
      <c r="N20" s="64">
        <f t="shared" si="7"/>
        <v>7.2388750000000002</v>
      </c>
      <c r="O20" s="64">
        <f t="shared" si="7"/>
        <v>7.2388750000000002</v>
      </c>
      <c r="P20" s="64">
        <f t="shared" si="1"/>
        <v>103.41250000000002</v>
      </c>
    </row>
    <row r="21" spans="1:16" ht="24.95" customHeight="1">
      <c r="A21" s="116"/>
      <c r="B21" s="117"/>
      <c r="C21" s="118"/>
      <c r="D21" s="65">
        <v>0.12</v>
      </c>
      <c r="E21" s="65">
        <v>0.12</v>
      </c>
      <c r="F21" s="65">
        <v>0.12</v>
      </c>
      <c r="G21" s="65">
        <v>0.08</v>
      </c>
      <c r="H21" s="65">
        <v>7.0000000000000007E-2</v>
      </c>
      <c r="I21" s="65">
        <v>7.0000000000000007E-2</v>
      </c>
      <c r="J21" s="65">
        <v>7.0000000000000007E-2</v>
      </c>
      <c r="K21" s="65">
        <v>7.0000000000000007E-2</v>
      </c>
      <c r="L21" s="65">
        <v>7.0000000000000007E-2</v>
      </c>
      <c r="M21" s="65">
        <v>7.0000000000000007E-2</v>
      </c>
      <c r="N21" s="65">
        <v>7.0000000000000007E-2</v>
      </c>
      <c r="O21" s="65">
        <v>7.0000000000000007E-2</v>
      </c>
      <c r="P21" s="65">
        <f t="shared" si="1"/>
        <v>1.0000000000000004</v>
      </c>
    </row>
    <row r="22" spans="1:16" ht="16.149999999999999" customHeight="1">
      <c r="A22" s="116">
        <v>8</v>
      </c>
      <c r="B22" s="117" t="s">
        <v>37</v>
      </c>
      <c r="C22" s="118">
        <f>Serviços!J47</f>
        <v>140.71250000000001</v>
      </c>
      <c r="D22" s="64">
        <f t="shared" ref="D22:O22" si="8">$C22*D23</f>
        <v>16.8855</v>
      </c>
      <c r="E22" s="64">
        <f t="shared" si="8"/>
        <v>16.8855</v>
      </c>
      <c r="F22" s="64">
        <f t="shared" si="8"/>
        <v>16.8855</v>
      </c>
      <c r="G22" s="64">
        <f t="shared" si="8"/>
        <v>11.257000000000001</v>
      </c>
      <c r="H22" s="64">
        <f t="shared" si="8"/>
        <v>9.8498750000000008</v>
      </c>
      <c r="I22" s="64">
        <f t="shared" si="8"/>
        <v>9.8498750000000008</v>
      </c>
      <c r="J22" s="64">
        <f t="shared" si="8"/>
        <v>9.8498750000000008</v>
      </c>
      <c r="K22" s="64">
        <f t="shared" si="8"/>
        <v>9.8498750000000008</v>
      </c>
      <c r="L22" s="64">
        <f t="shared" si="8"/>
        <v>9.8498750000000008</v>
      </c>
      <c r="M22" s="64">
        <f t="shared" si="8"/>
        <v>9.8498750000000008</v>
      </c>
      <c r="N22" s="64">
        <f t="shared" si="8"/>
        <v>9.8498750000000008</v>
      </c>
      <c r="O22" s="64">
        <f t="shared" si="8"/>
        <v>9.8498750000000008</v>
      </c>
      <c r="P22" s="64">
        <f t="shared" si="1"/>
        <v>140.71249999999998</v>
      </c>
    </row>
    <row r="23" spans="1:16" ht="22.9" customHeight="1">
      <c r="A23" s="116"/>
      <c r="B23" s="117"/>
      <c r="C23" s="118"/>
      <c r="D23" s="65">
        <v>0.12</v>
      </c>
      <c r="E23" s="65">
        <v>0.12</v>
      </c>
      <c r="F23" s="65">
        <v>0.12</v>
      </c>
      <c r="G23" s="65">
        <v>0.08</v>
      </c>
      <c r="H23" s="65">
        <v>7.0000000000000007E-2</v>
      </c>
      <c r="I23" s="65">
        <v>7.0000000000000007E-2</v>
      </c>
      <c r="J23" s="65">
        <v>7.0000000000000007E-2</v>
      </c>
      <c r="K23" s="65">
        <v>7.0000000000000007E-2</v>
      </c>
      <c r="L23" s="65">
        <v>7.0000000000000007E-2</v>
      </c>
      <c r="M23" s="65">
        <v>7.0000000000000007E-2</v>
      </c>
      <c r="N23" s="65">
        <v>7.0000000000000007E-2</v>
      </c>
      <c r="O23" s="65">
        <v>7.0000000000000007E-2</v>
      </c>
      <c r="P23" s="65">
        <f t="shared" si="1"/>
        <v>1.0000000000000004</v>
      </c>
    </row>
    <row r="24" spans="1:16" ht="16.149999999999999" customHeight="1">
      <c r="A24" s="116">
        <v>9</v>
      </c>
      <c r="B24" s="117" t="s">
        <v>39</v>
      </c>
      <c r="C24" s="118">
        <f>Serviços!J53</f>
        <v>140.71250000000001</v>
      </c>
      <c r="D24" s="64">
        <f t="shared" ref="D24:O24" si="9">$C24*D25</f>
        <v>16.8855</v>
      </c>
      <c r="E24" s="64">
        <f t="shared" si="9"/>
        <v>16.8855</v>
      </c>
      <c r="F24" s="64">
        <f t="shared" si="9"/>
        <v>16.8855</v>
      </c>
      <c r="G24" s="64">
        <f t="shared" si="9"/>
        <v>11.257000000000001</v>
      </c>
      <c r="H24" s="64">
        <f t="shared" si="9"/>
        <v>9.8498750000000008</v>
      </c>
      <c r="I24" s="64">
        <f t="shared" si="9"/>
        <v>9.8498750000000008</v>
      </c>
      <c r="J24" s="64">
        <f t="shared" si="9"/>
        <v>9.8498750000000008</v>
      </c>
      <c r="K24" s="64">
        <f t="shared" si="9"/>
        <v>9.8498750000000008</v>
      </c>
      <c r="L24" s="64">
        <f t="shared" si="9"/>
        <v>9.8498750000000008</v>
      </c>
      <c r="M24" s="64">
        <f t="shared" si="9"/>
        <v>9.8498750000000008</v>
      </c>
      <c r="N24" s="64">
        <f t="shared" si="9"/>
        <v>9.8498750000000008</v>
      </c>
      <c r="O24" s="64">
        <f t="shared" si="9"/>
        <v>9.8498750000000008</v>
      </c>
      <c r="P24" s="64">
        <f t="shared" si="1"/>
        <v>140.71249999999998</v>
      </c>
    </row>
    <row r="25" spans="1:16" ht="25.9" customHeight="1">
      <c r="A25" s="116"/>
      <c r="B25" s="117"/>
      <c r="C25" s="118"/>
      <c r="D25" s="65">
        <v>0.12</v>
      </c>
      <c r="E25" s="65">
        <v>0.12</v>
      </c>
      <c r="F25" s="65">
        <v>0.12</v>
      </c>
      <c r="G25" s="65">
        <v>0.08</v>
      </c>
      <c r="H25" s="65">
        <v>7.0000000000000007E-2</v>
      </c>
      <c r="I25" s="65">
        <v>7.0000000000000007E-2</v>
      </c>
      <c r="J25" s="65">
        <v>7.0000000000000007E-2</v>
      </c>
      <c r="K25" s="65">
        <v>7.0000000000000007E-2</v>
      </c>
      <c r="L25" s="65">
        <v>7.0000000000000007E-2</v>
      </c>
      <c r="M25" s="65">
        <v>7.0000000000000007E-2</v>
      </c>
      <c r="N25" s="65">
        <v>7.0000000000000007E-2</v>
      </c>
      <c r="O25" s="65">
        <v>7.0000000000000007E-2</v>
      </c>
      <c r="P25" s="65">
        <f t="shared" si="1"/>
        <v>1.0000000000000004</v>
      </c>
    </row>
    <row r="26" spans="1:16" ht="16.149999999999999" customHeight="1">
      <c r="A26" s="116">
        <v>10</v>
      </c>
      <c r="B26" s="117" t="s">
        <v>41</v>
      </c>
      <c r="C26" s="118">
        <f>Serviços!J59</f>
        <v>169.26250000000002</v>
      </c>
      <c r="D26" s="64">
        <f t="shared" ref="D26:O26" si="10">$C26*D27</f>
        <v>20.311500000000002</v>
      </c>
      <c r="E26" s="64">
        <f t="shared" si="10"/>
        <v>20.311500000000002</v>
      </c>
      <c r="F26" s="64">
        <f t="shared" si="10"/>
        <v>20.311500000000002</v>
      </c>
      <c r="G26" s="64">
        <f t="shared" si="10"/>
        <v>13.541000000000002</v>
      </c>
      <c r="H26" s="64">
        <f t="shared" si="10"/>
        <v>11.848375000000003</v>
      </c>
      <c r="I26" s="64">
        <f t="shared" si="10"/>
        <v>11.848375000000003</v>
      </c>
      <c r="J26" s="64">
        <f t="shared" si="10"/>
        <v>11.848375000000003</v>
      </c>
      <c r="K26" s="64">
        <f t="shared" si="10"/>
        <v>11.848375000000003</v>
      </c>
      <c r="L26" s="64">
        <f t="shared" si="10"/>
        <v>11.848375000000003</v>
      </c>
      <c r="M26" s="64">
        <f t="shared" si="10"/>
        <v>11.848375000000003</v>
      </c>
      <c r="N26" s="64">
        <f t="shared" si="10"/>
        <v>11.848375000000003</v>
      </c>
      <c r="O26" s="64">
        <f t="shared" si="10"/>
        <v>11.848375000000003</v>
      </c>
      <c r="P26" s="64">
        <f t="shared" si="1"/>
        <v>169.26250000000005</v>
      </c>
    </row>
    <row r="27" spans="1:16" ht="22.9" customHeight="1">
      <c r="A27" s="116"/>
      <c r="B27" s="117"/>
      <c r="C27" s="118"/>
      <c r="D27" s="65">
        <v>0.12</v>
      </c>
      <c r="E27" s="65">
        <v>0.12</v>
      </c>
      <c r="F27" s="65">
        <v>0.12</v>
      </c>
      <c r="G27" s="65">
        <v>0.08</v>
      </c>
      <c r="H27" s="65">
        <v>7.0000000000000007E-2</v>
      </c>
      <c r="I27" s="65">
        <v>7.0000000000000007E-2</v>
      </c>
      <c r="J27" s="65">
        <v>7.0000000000000007E-2</v>
      </c>
      <c r="K27" s="65">
        <v>7.0000000000000007E-2</v>
      </c>
      <c r="L27" s="65">
        <v>7.0000000000000007E-2</v>
      </c>
      <c r="M27" s="65">
        <v>7.0000000000000007E-2</v>
      </c>
      <c r="N27" s="65">
        <v>7.0000000000000007E-2</v>
      </c>
      <c r="O27" s="65">
        <v>7.0000000000000007E-2</v>
      </c>
      <c r="P27" s="65">
        <f t="shared" si="1"/>
        <v>1.0000000000000004</v>
      </c>
    </row>
    <row r="28" spans="1:16" ht="16.149999999999999" customHeight="1">
      <c r="A28" s="116">
        <v>11</v>
      </c>
      <c r="B28" s="117" t="s">
        <v>43</v>
      </c>
      <c r="C28" s="118">
        <f>Serviços!J65</f>
        <v>214.28750000000002</v>
      </c>
      <c r="D28" s="64">
        <f t="shared" ref="D28:O28" si="11">$C28*D29</f>
        <v>25.714500000000001</v>
      </c>
      <c r="E28" s="64">
        <f t="shared" si="11"/>
        <v>25.714500000000001</v>
      </c>
      <c r="F28" s="64">
        <f t="shared" si="11"/>
        <v>25.714500000000001</v>
      </c>
      <c r="G28" s="64">
        <f t="shared" si="11"/>
        <v>17.143000000000001</v>
      </c>
      <c r="H28" s="64">
        <f t="shared" si="11"/>
        <v>15.000125000000002</v>
      </c>
      <c r="I28" s="64">
        <f t="shared" si="11"/>
        <v>15.000125000000002</v>
      </c>
      <c r="J28" s="64">
        <f t="shared" si="11"/>
        <v>15.000125000000002</v>
      </c>
      <c r="K28" s="64">
        <f t="shared" si="11"/>
        <v>15.000125000000002</v>
      </c>
      <c r="L28" s="64">
        <f t="shared" si="11"/>
        <v>15.000125000000002</v>
      </c>
      <c r="M28" s="64">
        <f t="shared" si="11"/>
        <v>15.000125000000002</v>
      </c>
      <c r="N28" s="64">
        <f t="shared" si="11"/>
        <v>15.000125000000002</v>
      </c>
      <c r="O28" s="64">
        <f t="shared" si="11"/>
        <v>15.000125000000002</v>
      </c>
      <c r="P28" s="64">
        <f t="shared" si="1"/>
        <v>214.28749999999999</v>
      </c>
    </row>
    <row r="29" spans="1:16" ht="22.9" customHeight="1">
      <c r="A29" s="116"/>
      <c r="B29" s="117"/>
      <c r="C29" s="118"/>
      <c r="D29" s="65">
        <v>0.12</v>
      </c>
      <c r="E29" s="65">
        <v>0.12</v>
      </c>
      <c r="F29" s="65">
        <v>0.12</v>
      </c>
      <c r="G29" s="65">
        <v>0.08</v>
      </c>
      <c r="H29" s="65">
        <v>7.0000000000000007E-2</v>
      </c>
      <c r="I29" s="65">
        <v>7.0000000000000007E-2</v>
      </c>
      <c r="J29" s="65">
        <v>7.0000000000000007E-2</v>
      </c>
      <c r="K29" s="65">
        <v>7.0000000000000007E-2</v>
      </c>
      <c r="L29" s="65">
        <v>7.0000000000000007E-2</v>
      </c>
      <c r="M29" s="65">
        <v>7.0000000000000007E-2</v>
      </c>
      <c r="N29" s="65">
        <v>7.0000000000000007E-2</v>
      </c>
      <c r="O29" s="65">
        <v>7.0000000000000007E-2</v>
      </c>
      <c r="P29" s="65">
        <f t="shared" si="1"/>
        <v>1.0000000000000004</v>
      </c>
    </row>
    <row r="30" spans="1:16" ht="16.149999999999999" customHeight="1">
      <c r="A30" s="116">
        <v>12</v>
      </c>
      <c r="B30" s="117" t="s">
        <v>45</v>
      </c>
      <c r="C30" s="118">
        <f>Serviços!J71</f>
        <v>66.650000000000006</v>
      </c>
      <c r="D30" s="64">
        <f t="shared" ref="D30:O30" si="12">$C30*D31</f>
        <v>7.9980000000000002</v>
      </c>
      <c r="E30" s="64">
        <f t="shared" si="12"/>
        <v>7.9980000000000002</v>
      </c>
      <c r="F30" s="64">
        <f t="shared" si="12"/>
        <v>7.9980000000000002</v>
      </c>
      <c r="G30" s="64">
        <f t="shared" si="12"/>
        <v>5.3320000000000007</v>
      </c>
      <c r="H30" s="64">
        <f t="shared" si="12"/>
        <v>4.6655000000000006</v>
      </c>
      <c r="I30" s="64">
        <f t="shared" si="12"/>
        <v>4.6655000000000006</v>
      </c>
      <c r="J30" s="64">
        <f t="shared" si="12"/>
        <v>4.6655000000000006</v>
      </c>
      <c r="K30" s="64">
        <f t="shared" si="12"/>
        <v>4.6655000000000006</v>
      </c>
      <c r="L30" s="64">
        <f t="shared" si="12"/>
        <v>4.6655000000000006</v>
      </c>
      <c r="M30" s="64">
        <f t="shared" si="12"/>
        <v>4.6655000000000006</v>
      </c>
      <c r="N30" s="64">
        <f t="shared" si="12"/>
        <v>4.6655000000000006</v>
      </c>
      <c r="O30" s="64">
        <f t="shared" si="12"/>
        <v>4.6655000000000006</v>
      </c>
      <c r="P30" s="64">
        <f t="shared" si="1"/>
        <v>66.650000000000006</v>
      </c>
    </row>
    <row r="31" spans="1:16" ht="16.149999999999999" customHeight="1">
      <c r="A31" s="116"/>
      <c r="B31" s="117"/>
      <c r="C31" s="118"/>
      <c r="D31" s="65">
        <v>0.12</v>
      </c>
      <c r="E31" s="65">
        <v>0.12</v>
      </c>
      <c r="F31" s="65">
        <v>0.12</v>
      </c>
      <c r="G31" s="65">
        <v>0.08</v>
      </c>
      <c r="H31" s="65">
        <v>7.0000000000000007E-2</v>
      </c>
      <c r="I31" s="65">
        <v>7.0000000000000007E-2</v>
      </c>
      <c r="J31" s="65">
        <v>7.0000000000000007E-2</v>
      </c>
      <c r="K31" s="65">
        <v>7.0000000000000007E-2</v>
      </c>
      <c r="L31" s="65">
        <v>7.0000000000000007E-2</v>
      </c>
      <c r="M31" s="65">
        <v>7.0000000000000007E-2</v>
      </c>
      <c r="N31" s="65">
        <v>7.0000000000000007E-2</v>
      </c>
      <c r="O31" s="65">
        <v>7.0000000000000007E-2</v>
      </c>
      <c r="P31" s="65">
        <f t="shared" si="1"/>
        <v>1.0000000000000004</v>
      </c>
    </row>
    <row r="32" spans="1:16" ht="16.149999999999999" customHeight="1">
      <c r="A32" s="116">
        <v>13</v>
      </c>
      <c r="B32" s="117" t="s">
        <v>48</v>
      </c>
      <c r="C32" s="118">
        <f>Serviços!J77</f>
        <v>103.16250000000001</v>
      </c>
      <c r="D32" s="64">
        <f t="shared" ref="D32:O32" si="13">$C32*D33</f>
        <v>12.3795</v>
      </c>
      <c r="E32" s="64">
        <f t="shared" si="13"/>
        <v>12.3795</v>
      </c>
      <c r="F32" s="64">
        <f t="shared" si="13"/>
        <v>12.3795</v>
      </c>
      <c r="G32" s="64">
        <f t="shared" si="13"/>
        <v>8.2530000000000001</v>
      </c>
      <c r="H32" s="64">
        <f t="shared" si="13"/>
        <v>7.221375000000001</v>
      </c>
      <c r="I32" s="64">
        <f t="shared" si="13"/>
        <v>7.221375000000001</v>
      </c>
      <c r="J32" s="64">
        <f t="shared" si="13"/>
        <v>7.221375000000001</v>
      </c>
      <c r="K32" s="64">
        <f t="shared" si="13"/>
        <v>7.221375000000001</v>
      </c>
      <c r="L32" s="64">
        <f t="shared" si="13"/>
        <v>7.221375000000001</v>
      </c>
      <c r="M32" s="64">
        <f t="shared" si="13"/>
        <v>7.221375000000001</v>
      </c>
      <c r="N32" s="64">
        <f t="shared" si="13"/>
        <v>7.221375000000001</v>
      </c>
      <c r="O32" s="64">
        <f t="shared" si="13"/>
        <v>7.221375000000001</v>
      </c>
      <c r="P32" s="64">
        <f t="shared" si="1"/>
        <v>103.16249999999998</v>
      </c>
    </row>
    <row r="33" spans="1:16" ht="16.149999999999999" customHeight="1">
      <c r="A33" s="116"/>
      <c r="B33" s="117"/>
      <c r="C33" s="118"/>
      <c r="D33" s="65">
        <v>0.12</v>
      </c>
      <c r="E33" s="65">
        <v>0.12</v>
      </c>
      <c r="F33" s="65">
        <v>0.12</v>
      </c>
      <c r="G33" s="65">
        <v>0.08</v>
      </c>
      <c r="H33" s="65">
        <v>7.0000000000000007E-2</v>
      </c>
      <c r="I33" s="65">
        <v>7.0000000000000007E-2</v>
      </c>
      <c r="J33" s="65">
        <v>7.0000000000000007E-2</v>
      </c>
      <c r="K33" s="65">
        <v>7.0000000000000007E-2</v>
      </c>
      <c r="L33" s="65">
        <v>7.0000000000000007E-2</v>
      </c>
      <c r="M33" s="65">
        <v>7.0000000000000007E-2</v>
      </c>
      <c r="N33" s="65">
        <v>7.0000000000000007E-2</v>
      </c>
      <c r="O33" s="65">
        <v>7.0000000000000007E-2</v>
      </c>
      <c r="P33" s="65">
        <f t="shared" si="1"/>
        <v>1.0000000000000004</v>
      </c>
    </row>
    <row r="34" spans="1:16" ht="16.149999999999999" customHeight="1">
      <c r="A34" s="116">
        <v>14</v>
      </c>
      <c r="B34" s="117" t="s">
        <v>53</v>
      </c>
      <c r="C34" s="118">
        <f>Serviços!J84</f>
        <v>540.44375000000002</v>
      </c>
      <c r="D34" s="64">
        <f t="shared" ref="D34:O34" si="14">$C34*D35</f>
        <v>64.853250000000003</v>
      </c>
      <c r="E34" s="64">
        <f t="shared" si="14"/>
        <v>64.853250000000003</v>
      </c>
      <c r="F34" s="64">
        <f t="shared" si="14"/>
        <v>64.853250000000003</v>
      </c>
      <c r="G34" s="64">
        <f t="shared" si="14"/>
        <v>43.235500000000002</v>
      </c>
      <c r="H34" s="64">
        <f t="shared" si="14"/>
        <v>37.831062500000009</v>
      </c>
      <c r="I34" s="64">
        <f t="shared" si="14"/>
        <v>37.831062500000009</v>
      </c>
      <c r="J34" s="64">
        <f t="shared" si="14"/>
        <v>37.831062500000009</v>
      </c>
      <c r="K34" s="64">
        <f t="shared" si="14"/>
        <v>37.831062500000009</v>
      </c>
      <c r="L34" s="64">
        <f t="shared" si="14"/>
        <v>37.831062500000009</v>
      </c>
      <c r="M34" s="64">
        <f t="shared" si="14"/>
        <v>37.831062500000009</v>
      </c>
      <c r="N34" s="64">
        <f t="shared" si="14"/>
        <v>37.831062500000009</v>
      </c>
      <c r="O34" s="64">
        <f t="shared" si="14"/>
        <v>37.831062500000009</v>
      </c>
      <c r="P34" s="64">
        <f t="shared" si="1"/>
        <v>540.44375000000025</v>
      </c>
    </row>
    <row r="35" spans="1:16" ht="78.599999999999994" customHeight="1">
      <c r="A35" s="116"/>
      <c r="B35" s="117"/>
      <c r="C35" s="118"/>
      <c r="D35" s="65">
        <v>0.12</v>
      </c>
      <c r="E35" s="65">
        <v>0.12</v>
      </c>
      <c r="F35" s="65">
        <v>0.12</v>
      </c>
      <c r="G35" s="65">
        <v>0.08</v>
      </c>
      <c r="H35" s="65">
        <v>7.0000000000000007E-2</v>
      </c>
      <c r="I35" s="65">
        <v>7.0000000000000007E-2</v>
      </c>
      <c r="J35" s="65">
        <v>7.0000000000000007E-2</v>
      </c>
      <c r="K35" s="65">
        <v>7.0000000000000007E-2</v>
      </c>
      <c r="L35" s="65">
        <v>7.0000000000000007E-2</v>
      </c>
      <c r="M35" s="65">
        <v>7.0000000000000007E-2</v>
      </c>
      <c r="N35" s="65">
        <v>7.0000000000000007E-2</v>
      </c>
      <c r="O35" s="65">
        <v>7.0000000000000007E-2</v>
      </c>
      <c r="P35" s="65">
        <f t="shared" si="1"/>
        <v>1.0000000000000004</v>
      </c>
    </row>
    <row r="36" spans="1:16" ht="16.149999999999999" customHeight="1">
      <c r="A36" s="116">
        <v>15</v>
      </c>
      <c r="B36" s="117" t="s">
        <v>56</v>
      </c>
      <c r="C36" s="118">
        <f>Serviços!J93</f>
        <v>614.64374999999995</v>
      </c>
      <c r="D36" s="64">
        <f t="shared" ref="D36:O36" si="15">$C36*D37</f>
        <v>73.757249999999985</v>
      </c>
      <c r="E36" s="64">
        <f t="shared" si="15"/>
        <v>73.757249999999985</v>
      </c>
      <c r="F36" s="64">
        <f t="shared" si="15"/>
        <v>73.757249999999985</v>
      </c>
      <c r="G36" s="64">
        <f t="shared" si="15"/>
        <v>49.171499999999995</v>
      </c>
      <c r="H36" s="64">
        <f t="shared" si="15"/>
        <v>43.025062500000004</v>
      </c>
      <c r="I36" s="64">
        <f t="shared" si="15"/>
        <v>43.025062500000004</v>
      </c>
      <c r="J36" s="64">
        <f t="shared" si="15"/>
        <v>43.025062500000004</v>
      </c>
      <c r="K36" s="64">
        <f t="shared" si="15"/>
        <v>43.025062500000004</v>
      </c>
      <c r="L36" s="64">
        <f t="shared" si="15"/>
        <v>43.025062500000004</v>
      </c>
      <c r="M36" s="64">
        <f t="shared" si="15"/>
        <v>43.025062500000004</v>
      </c>
      <c r="N36" s="64">
        <f t="shared" si="15"/>
        <v>43.025062500000004</v>
      </c>
      <c r="O36" s="64">
        <f t="shared" si="15"/>
        <v>43.025062500000004</v>
      </c>
      <c r="P36" s="64">
        <f t="shared" si="1"/>
        <v>614.64374999999984</v>
      </c>
    </row>
    <row r="37" spans="1:16" ht="79.7" customHeight="1">
      <c r="A37" s="116"/>
      <c r="B37" s="117"/>
      <c r="C37" s="118"/>
      <c r="D37" s="65">
        <v>0.12</v>
      </c>
      <c r="E37" s="65">
        <v>0.12</v>
      </c>
      <c r="F37" s="65">
        <v>0.12</v>
      </c>
      <c r="G37" s="65">
        <v>0.08</v>
      </c>
      <c r="H37" s="65">
        <v>7.0000000000000007E-2</v>
      </c>
      <c r="I37" s="65">
        <v>7.0000000000000007E-2</v>
      </c>
      <c r="J37" s="65">
        <v>7.0000000000000007E-2</v>
      </c>
      <c r="K37" s="65">
        <v>7.0000000000000007E-2</v>
      </c>
      <c r="L37" s="65">
        <v>7.0000000000000007E-2</v>
      </c>
      <c r="M37" s="65">
        <v>7.0000000000000007E-2</v>
      </c>
      <c r="N37" s="65">
        <v>7.0000000000000007E-2</v>
      </c>
      <c r="O37" s="65">
        <v>7.0000000000000007E-2</v>
      </c>
      <c r="P37" s="65">
        <f t="shared" si="1"/>
        <v>1.0000000000000004</v>
      </c>
    </row>
    <row r="38" spans="1:16" ht="16.149999999999999" customHeight="1">
      <c r="A38" s="116">
        <v>16</v>
      </c>
      <c r="B38" s="119" t="s">
        <v>57</v>
      </c>
      <c r="C38" s="118">
        <f>Serviços!J102</f>
        <v>649.81875000000002</v>
      </c>
      <c r="D38" s="64">
        <f t="shared" ref="D38:O38" si="16">$C38*D39</f>
        <v>77.978250000000003</v>
      </c>
      <c r="E38" s="64">
        <f t="shared" si="16"/>
        <v>77.978250000000003</v>
      </c>
      <c r="F38" s="64">
        <f t="shared" si="16"/>
        <v>77.978250000000003</v>
      </c>
      <c r="G38" s="64">
        <f t="shared" si="16"/>
        <v>51.985500000000002</v>
      </c>
      <c r="H38" s="64">
        <f t="shared" si="16"/>
        <v>45.487312500000009</v>
      </c>
      <c r="I38" s="64">
        <f t="shared" si="16"/>
        <v>45.487312500000009</v>
      </c>
      <c r="J38" s="64">
        <f t="shared" si="16"/>
        <v>45.487312500000009</v>
      </c>
      <c r="K38" s="64">
        <f t="shared" si="16"/>
        <v>45.487312500000009</v>
      </c>
      <c r="L38" s="64">
        <f t="shared" si="16"/>
        <v>45.487312500000009</v>
      </c>
      <c r="M38" s="64">
        <f t="shared" si="16"/>
        <v>45.487312500000009</v>
      </c>
      <c r="N38" s="64">
        <f t="shared" si="16"/>
        <v>45.487312500000009</v>
      </c>
      <c r="O38" s="64">
        <f t="shared" si="16"/>
        <v>45.487312500000009</v>
      </c>
      <c r="P38" s="64">
        <f t="shared" si="1"/>
        <v>649.81875000000025</v>
      </c>
    </row>
    <row r="39" spans="1:16" ht="81.599999999999994" customHeight="1">
      <c r="A39" s="116"/>
      <c r="B39" s="120"/>
      <c r="C39" s="118"/>
      <c r="D39" s="65">
        <v>0.12</v>
      </c>
      <c r="E39" s="65">
        <v>0.12</v>
      </c>
      <c r="F39" s="65">
        <v>0.12</v>
      </c>
      <c r="G39" s="65">
        <v>0.08</v>
      </c>
      <c r="H39" s="65">
        <v>7.0000000000000007E-2</v>
      </c>
      <c r="I39" s="65">
        <v>7.0000000000000007E-2</v>
      </c>
      <c r="J39" s="65">
        <v>7.0000000000000007E-2</v>
      </c>
      <c r="K39" s="65">
        <v>7.0000000000000007E-2</v>
      </c>
      <c r="L39" s="65">
        <v>7.0000000000000007E-2</v>
      </c>
      <c r="M39" s="65">
        <v>7.0000000000000007E-2</v>
      </c>
      <c r="N39" s="65">
        <v>7.0000000000000007E-2</v>
      </c>
      <c r="O39" s="65">
        <v>7.0000000000000007E-2</v>
      </c>
      <c r="P39" s="65">
        <f t="shared" si="1"/>
        <v>1.0000000000000004</v>
      </c>
    </row>
    <row r="40" spans="1:16" ht="16.149999999999999" customHeight="1">
      <c r="A40" s="116">
        <v>17</v>
      </c>
      <c r="B40" s="117" t="s">
        <v>58</v>
      </c>
      <c r="C40" s="118">
        <f>Serviços!J111</f>
        <v>703.25625000000002</v>
      </c>
      <c r="D40" s="64">
        <f t="shared" ref="D40:O40" si="17">$C40*D41</f>
        <v>84.390749999999997</v>
      </c>
      <c r="E40" s="64">
        <f t="shared" si="17"/>
        <v>84.390749999999997</v>
      </c>
      <c r="F40" s="64">
        <f t="shared" si="17"/>
        <v>84.390749999999997</v>
      </c>
      <c r="G40" s="64">
        <f t="shared" si="17"/>
        <v>56.2605</v>
      </c>
      <c r="H40" s="64">
        <f t="shared" si="17"/>
        <v>49.227937500000003</v>
      </c>
      <c r="I40" s="64">
        <f t="shared" si="17"/>
        <v>49.227937500000003</v>
      </c>
      <c r="J40" s="64">
        <f t="shared" si="17"/>
        <v>49.227937500000003</v>
      </c>
      <c r="K40" s="64">
        <f t="shared" si="17"/>
        <v>49.227937500000003</v>
      </c>
      <c r="L40" s="64">
        <f t="shared" si="17"/>
        <v>49.227937500000003</v>
      </c>
      <c r="M40" s="64">
        <f t="shared" si="17"/>
        <v>49.227937500000003</v>
      </c>
      <c r="N40" s="64">
        <f t="shared" si="17"/>
        <v>49.227937500000003</v>
      </c>
      <c r="O40" s="64">
        <f t="shared" si="17"/>
        <v>49.227937500000003</v>
      </c>
      <c r="P40" s="64">
        <f t="shared" ref="P40:P71" si="18">SUM(D40:O40)</f>
        <v>703.25625000000014</v>
      </c>
    </row>
    <row r="41" spans="1:16" ht="82.5" customHeight="1">
      <c r="A41" s="116"/>
      <c r="B41" s="117"/>
      <c r="C41" s="118"/>
      <c r="D41" s="65">
        <v>0.12</v>
      </c>
      <c r="E41" s="65">
        <v>0.12</v>
      </c>
      <c r="F41" s="65">
        <v>0.12</v>
      </c>
      <c r="G41" s="65">
        <v>0.08</v>
      </c>
      <c r="H41" s="65">
        <v>7.0000000000000007E-2</v>
      </c>
      <c r="I41" s="65">
        <v>7.0000000000000007E-2</v>
      </c>
      <c r="J41" s="65">
        <v>7.0000000000000007E-2</v>
      </c>
      <c r="K41" s="65">
        <v>7.0000000000000007E-2</v>
      </c>
      <c r="L41" s="65">
        <v>7.0000000000000007E-2</v>
      </c>
      <c r="M41" s="65">
        <v>7.0000000000000007E-2</v>
      </c>
      <c r="N41" s="65">
        <v>7.0000000000000007E-2</v>
      </c>
      <c r="O41" s="65">
        <v>7.0000000000000007E-2</v>
      </c>
      <c r="P41" s="65">
        <f t="shared" si="18"/>
        <v>1.0000000000000004</v>
      </c>
    </row>
    <row r="42" spans="1:16" ht="16.149999999999999" customHeight="1">
      <c r="A42" s="116">
        <v>18</v>
      </c>
      <c r="B42" s="117" t="s">
        <v>59</v>
      </c>
      <c r="C42" s="118">
        <f>Serviços!J120</f>
        <v>223.86875000000001</v>
      </c>
      <c r="D42" s="64">
        <f t="shared" ref="D42:O42" si="19">$C42*D43</f>
        <v>26.864249999999998</v>
      </c>
      <c r="E42" s="64">
        <f t="shared" si="19"/>
        <v>26.864249999999998</v>
      </c>
      <c r="F42" s="64">
        <f t="shared" si="19"/>
        <v>26.864249999999998</v>
      </c>
      <c r="G42" s="64">
        <f t="shared" si="19"/>
        <v>17.909500000000001</v>
      </c>
      <c r="H42" s="64">
        <f t="shared" si="19"/>
        <v>15.670812500000002</v>
      </c>
      <c r="I42" s="64">
        <f t="shared" si="19"/>
        <v>15.670812500000002</v>
      </c>
      <c r="J42" s="64">
        <f t="shared" si="19"/>
        <v>15.670812500000002</v>
      </c>
      <c r="K42" s="64">
        <f t="shared" si="19"/>
        <v>15.670812500000002</v>
      </c>
      <c r="L42" s="64">
        <f t="shared" si="19"/>
        <v>15.670812500000002</v>
      </c>
      <c r="M42" s="64">
        <f t="shared" si="19"/>
        <v>15.670812500000002</v>
      </c>
      <c r="N42" s="64">
        <f t="shared" si="19"/>
        <v>15.670812500000002</v>
      </c>
      <c r="O42" s="64">
        <f t="shared" si="19"/>
        <v>15.670812500000002</v>
      </c>
      <c r="P42" s="64">
        <f t="shared" si="18"/>
        <v>223.86875000000006</v>
      </c>
    </row>
    <row r="43" spans="1:16" ht="62.65" customHeight="1">
      <c r="A43" s="116"/>
      <c r="B43" s="117"/>
      <c r="C43" s="118"/>
      <c r="D43" s="65">
        <v>0.12</v>
      </c>
      <c r="E43" s="65">
        <v>0.12</v>
      </c>
      <c r="F43" s="65">
        <v>0.12</v>
      </c>
      <c r="G43" s="65">
        <v>0.08</v>
      </c>
      <c r="H43" s="65">
        <v>7.0000000000000007E-2</v>
      </c>
      <c r="I43" s="65">
        <v>7.0000000000000007E-2</v>
      </c>
      <c r="J43" s="65">
        <v>7.0000000000000007E-2</v>
      </c>
      <c r="K43" s="65">
        <v>7.0000000000000007E-2</v>
      </c>
      <c r="L43" s="65">
        <v>7.0000000000000007E-2</v>
      </c>
      <c r="M43" s="65">
        <v>7.0000000000000007E-2</v>
      </c>
      <c r="N43" s="65">
        <v>7.0000000000000007E-2</v>
      </c>
      <c r="O43" s="65">
        <v>7.0000000000000007E-2</v>
      </c>
      <c r="P43" s="65">
        <f t="shared" si="18"/>
        <v>1.0000000000000004</v>
      </c>
    </row>
    <row r="44" spans="1:16" ht="16.149999999999999" customHeight="1">
      <c r="A44" s="116">
        <v>19</v>
      </c>
      <c r="B44" s="117" t="s">
        <v>62</v>
      </c>
      <c r="C44" s="118">
        <f>Serviços!J128</f>
        <v>273.86874999999998</v>
      </c>
      <c r="D44" s="64">
        <f t="shared" ref="D44:O44" si="20">$C44*D45</f>
        <v>32.864249999999998</v>
      </c>
      <c r="E44" s="64">
        <f t="shared" si="20"/>
        <v>32.864249999999998</v>
      </c>
      <c r="F44" s="64">
        <f t="shared" si="20"/>
        <v>32.864249999999998</v>
      </c>
      <c r="G44" s="64">
        <f t="shared" si="20"/>
        <v>21.909499999999998</v>
      </c>
      <c r="H44" s="64">
        <f t="shared" si="20"/>
        <v>19.1708125</v>
      </c>
      <c r="I44" s="64">
        <f t="shared" si="20"/>
        <v>19.1708125</v>
      </c>
      <c r="J44" s="64">
        <f t="shared" si="20"/>
        <v>19.1708125</v>
      </c>
      <c r="K44" s="64">
        <f t="shared" si="20"/>
        <v>19.1708125</v>
      </c>
      <c r="L44" s="64">
        <f t="shared" si="20"/>
        <v>19.1708125</v>
      </c>
      <c r="M44" s="64">
        <f t="shared" si="20"/>
        <v>19.1708125</v>
      </c>
      <c r="N44" s="64">
        <f t="shared" si="20"/>
        <v>19.1708125</v>
      </c>
      <c r="O44" s="64">
        <f t="shared" si="20"/>
        <v>19.1708125</v>
      </c>
      <c r="P44" s="64">
        <f t="shared" si="18"/>
        <v>273.86875000000003</v>
      </c>
    </row>
    <row r="45" spans="1:16" ht="52.7" customHeight="1">
      <c r="A45" s="116"/>
      <c r="B45" s="117"/>
      <c r="C45" s="118"/>
      <c r="D45" s="65">
        <v>0.12</v>
      </c>
      <c r="E45" s="65">
        <v>0.12</v>
      </c>
      <c r="F45" s="65">
        <v>0.12</v>
      </c>
      <c r="G45" s="65">
        <v>0.08</v>
      </c>
      <c r="H45" s="65">
        <v>7.0000000000000007E-2</v>
      </c>
      <c r="I45" s="65">
        <v>7.0000000000000007E-2</v>
      </c>
      <c r="J45" s="65">
        <v>7.0000000000000007E-2</v>
      </c>
      <c r="K45" s="65">
        <v>7.0000000000000007E-2</v>
      </c>
      <c r="L45" s="65">
        <v>7.0000000000000007E-2</v>
      </c>
      <c r="M45" s="65">
        <v>7.0000000000000007E-2</v>
      </c>
      <c r="N45" s="65">
        <v>7.0000000000000007E-2</v>
      </c>
      <c r="O45" s="65">
        <v>7.0000000000000007E-2</v>
      </c>
      <c r="P45" s="65">
        <f t="shared" si="18"/>
        <v>1.0000000000000004</v>
      </c>
    </row>
    <row r="46" spans="1:16" ht="16.149999999999999" customHeight="1">
      <c r="A46" s="116">
        <v>20</v>
      </c>
      <c r="B46" s="117" t="s">
        <v>64</v>
      </c>
      <c r="C46" s="118">
        <f>Serviços!J136</f>
        <v>274.99374999999998</v>
      </c>
      <c r="D46" s="64">
        <f t="shared" ref="D46:O46" si="21">$C46*D47</f>
        <v>32.999249999999996</v>
      </c>
      <c r="E46" s="64">
        <f t="shared" si="21"/>
        <v>32.999249999999996</v>
      </c>
      <c r="F46" s="64">
        <f t="shared" si="21"/>
        <v>32.999249999999996</v>
      </c>
      <c r="G46" s="64">
        <f t="shared" si="21"/>
        <v>21.999499999999998</v>
      </c>
      <c r="H46" s="64">
        <f t="shared" si="21"/>
        <v>19.2495625</v>
      </c>
      <c r="I46" s="64">
        <f t="shared" si="21"/>
        <v>19.2495625</v>
      </c>
      <c r="J46" s="64">
        <f t="shared" si="21"/>
        <v>19.2495625</v>
      </c>
      <c r="K46" s="64">
        <f t="shared" si="21"/>
        <v>19.2495625</v>
      </c>
      <c r="L46" s="64">
        <f t="shared" si="21"/>
        <v>19.2495625</v>
      </c>
      <c r="M46" s="64">
        <f t="shared" si="21"/>
        <v>19.2495625</v>
      </c>
      <c r="N46" s="64">
        <f t="shared" si="21"/>
        <v>19.2495625</v>
      </c>
      <c r="O46" s="64">
        <f t="shared" si="21"/>
        <v>19.2495625</v>
      </c>
      <c r="P46" s="64">
        <f t="shared" si="18"/>
        <v>274.99374999999998</v>
      </c>
    </row>
    <row r="47" spans="1:16" ht="55.7" customHeight="1">
      <c r="A47" s="116"/>
      <c r="B47" s="117"/>
      <c r="C47" s="118"/>
      <c r="D47" s="65">
        <v>0.12</v>
      </c>
      <c r="E47" s="65">
        <v>0.12</v>
      </c>
      <c r="F47" s="65">
        <v>0.12</v>
      </c>
      <c r="G47" s="65">
        <v>0.08</v>
      </c>
      <c r="H47" s="65">
        <v>7.0000000000000007E-2</v>
      </c>
      <c r="I47" s="65">
        <v>7.0000000000000007E-2</v>
      </c>
      <c r="J47" s="65">
        <v>7.0000000000000007E-2</v>
      </c>
      <c r="K47" s="65">
        <v>7.0000000000000007E-2</v>
      </c>
      <c r="L47" s="65">
        <v>7.0000000000000007E-2</v>
      </c>
      <c r="M47" s="65">
        <v>7.0000000000000007E-2</v>
      </c>
      <c r="N47" s="65">
        <v>7.0000000000000007E-2</v>
      </c>
      <c r="O47" s="65">
        <v>7.0000000000000007E-2</v>
      </c>
      <c r="P47" s="65">
        <f t="shared" si="18"/>
        <v>1.0000000000000004</v>
      </c>
    </row>
    <row r="48" spans="1:16" ht="16.149999999999999" customHeight="1">
      <c r="A48" s="116">
        <v>21</v>
      </c>
      <c r="B48" s="121" t="s">
        <v>66</v>
      </c>
      <c r="C48" s="118">
        <f>Serviços!J144</f>
        <v>1570.6</v>
      </c>
      <c r="D48" s="64">
        <f t="shared" ref="D48:O48" si="22">$C48*D49</f>
        <v>188.47199999999998</v>
      </c>
      <c r="E48" s="64">
        <f t="shared" si="22"/>
        <v>188.47199999999998</v>
      </c>
      <c r="F48" s="64">
        <f t="shared" si="22"/>
        <v>188.47199999999998</v>
      </c>
      <c r="G48" s="64">
        <f t="shared" si="22"/>
        <v>125.648</v>
      </c>
      <c r="H48" s="64">
        <f t="shared" si="22"/>
        <v>109.94200000000001</v>
      </c>
      <c r="I48" s="64">
        <f t="shared" si="22"/>
        <v>109.94200000000001</v>
      </c>
      <c r="J48" s="64">
        <f t="shared" si="22"/>
        <v>109.94200000000001</v>
      </c>
      <c r="K48" s="64">
        <f t="shared" si="22"/>
        <v>109.94200000000001</v>
      </c>
      <c r="L48" s="64">
        <f t="shared" si="22"/>
        <v>109.94200000000001</v>
      </c>
      <c r="M48" s="64">
        <f t="shared" si="22"/>
        <v>109.94200000000001</v>
      </c>
      <c r="N48" s="64">
        <f t="shared" si="22"/>
        <v>109.94200000000001</v>
      </c>
      <c r="O48" s="64">
        <f t="shared" si="22"/>
        <v>109.94200000000001</v>
      </c>
      <c r="P48" s="64">
        <f t="shared" si="18"/>
        <v>1570.6</v>
      </c>
    </row>
    <row r="49" spans="1:16" ht="16.149999999999999" customHeight="1">
      <c r="A49" s="116"/>
      <c r="B49" s="121"/>
      <c r="C49" s="118"/>
      <c r="D49" s="65">
        <v>0.12</v>
      </c>
      <c r="E49" s="65">
        <v>0.12</v>
      </c>
      <c r="F49" s="65">
        <v>0.12</v>
      </c>
      <c r="G49" s="65">
        <v>0.08</v>
      </c>
      <c r="H49" s="65">
        <v>7.0000000000000007E-2</v>
      </c>
      <c r="I49" s="65">
        <v>7.0000000000000007E-2</v>
      </c>
      <c r="J49" s="65">
        <v>7.0000000000000007E-2</v>
      </c>
      <c r="K49" s="65">
        <v>7.0000000000000007E-2</v>
      </c>
      <c r="L49" s="65">
        <v>7.0000000000000007E-2</v>
      </c>
      <c r="M49" s="65">
        <v>7.0000000000000007E-2</v>
      </c>
      <c r="N49" s="65">
        <v>7.0000000000000007E-2</v>
      </c>
      <c r="O49" s="65">
        <v>7.0000000000000007E-2</v>
      </c>
      <c r="P49" s="65">
        <f t="shared" si="18"/>
        <v>1.0000000000000004</v>
      </c>
    </row>
    <row r="50" spans="1:16" ht="16.149999999999999" customHeight="1">
      <c r="A50" s="116">
        <v>22</v>
      </c>
      <c r="B50" s="117" t="s">
        <v>69</v>
      </c>
      <c r="C50" s="118">
        <f>Serviços!J147</f>
        <v>1436.3500000000001</v>
      </c>
      <c r="D50" s="64">
        <f t="shared" ref="D50:O50" si="23">$C50*D51</f>
        <v>172.36200000000002</v>
      </c>
      <c r="E50" s="64">
        <f t="shared" si="23"/>
        <v>172.36200000000002</v>
      </c>
      <c r="F50" s="64">
        <f t="shared" si="23"/>
        <v>172.36200000000002</v>
      </c>
      <c r="G50" s="64">
        <f t="shared" si="23"/>
        <v>114.90800000000002</v>
      </c>
      <c r="H50" s="64">
        <f t="shared" si="23"/>
        <v>100.54450000000001</v>
      </c>
      <c r="I50" s="64">
        <f t="shared" si="23"/>
        <v>100.54450000000001</v>
      </c>
      <c r="J50" s="64">
        <f t="shared" si="23"/>
        <v>100.54450000000001</v>
      </c>
      <c r="K50" s="64">
        <f t="shared" si="23"/>
        <v>100.54450000000001</v>
      </c>
      <c r="L50" s="64">
        <f t="shared" si="23"/>
        <v>100.54450000000001</v>
      </c>
      <c r="M50" s="64">
        <f t="shared" si="23"/>
        <v>100.54450000000001</v>
      </c>
      <c r="N50" s="64">
        <f t="shared" si="23"/>
        <v>100.54450000000001</v>
      </c>
      <c r="O50" s="64">
        <f t="shared" si="23"/>
        <v>100.54450000000001</v>
      </c>
      <c r="P50" s="64">
        <f t="shared" si="18"/>
        <v>1436.35</v>
      </c>
    </row>
    <row r="51" spans="1:16" ht="60.6" customHeight="1">
      <c r="A51" s="116"/>
      <c r="B51" s="117"/>
      <c r="C51" s="118"/>
      <c r="D51" s="65">
        <v>0.12</v>
      </c>
      <c r="E51" s="65">
        <v>0.12</v>
      </c>
      <c r="F51" s="65">
        <v>0.12</v>
      </c>
      <c r="G51" s="65">
        <v>0.08</v>
      </c>
      <c r="H51" s="65">
        <v>7.0000000000000007E-2</v>
      </c>
      <c r="I51" s="65">
        <v>7.0000000000000007E-2</v>
      </c>
      <c r="J51" s="65">
        <v>7.0000000000000007E-2</v>
      </c>
      <c r="K51" s="65">
        <v>7.0000000000000007E-2</v>
      </c>
      <c r="L51" s="65">
        <v>7.0000000000000007E-2</v>
      </c>
      <c r="M51" s="65">
        <v>7.0000000000000007E-2</v>
      </c>
      <c r="N51" s="65">
        <v>7.0000000000000007E-2</v>
      </c>
      <c r="O51" s="65">
        <v>7.0000000000000007E-2</v>
      </c>
      <c r="P51" s="65">
        <f t="shared" si="18"/>
        <v>1.0000000000000004</v>
      </c>
    </row>
    <row r="52" spans="1:16" ht="16.149999999999999" customHeight="1">
      <c r="A52" s="116">
        <v>23</v>
      </c>
      <c r="B52" s="117" t="s">
        <v>71</v>
      </c>
      <c r="C52" s="118">
        <f>Serviços!J154</f>
        <v>2183.8999999999996</v>
      </c>
      <c r="D52" s="64">
        <f t="shared" ref="D52:O52" si="24">$C52*D53</f>
        <v>262.06799999999993</v>
      </c>
      <c r="E52" s="64">
        <f t="shared" si="24"/>
        <v>262.06799999999993</v>
      </c>
      <c r="F52" s="64">
        <f t="shared" si="24"/>
        <v>262.06799999999993</v>
      </c>
      <c r="G52" s="64">
        <f t="shared" si="24"/>
        <v>174.71199999999996</v>
      </c>
      <c r="H52" s="64">
        <f t="shared" si="24"/>
        <v>152.87299999999999</v>
      </c>
      <c r="I52" s="64">
        <f t="shared" si="24"/>
        <v>152.87299999999999</v>
      </c>
      <c r="J52" s="64">
        <f t="shared" si="24"/>
        <v>152.87299999999999</v>
      </c>
      <c r="K52" s="64">
        <f t="shared" si="24"/>
        <v>152.87299999999999</v>
      </c>
      <c r="L52" s="64">
        <f t="shared" si="24"/>
        <v>152.87299999999999</v>
      </c>
      <c r="M52" s="64">
        <f t="shared" si="24"/>
        <v>152.87299999999999</v>
      </c>
      <c r="N52" s="64">
        <f t="shared" si="24"/>
        <v>152.87299999999999</v>
      </c>
      <c r="O52" s="64">
        <f t="shared" si="24"/>
        <v>152.87299999999999</v>
      </c>
      <c r="P52" s="64">
        <f t="shared" si="18"/>
        <v>2183.9</v>
      </c>
    </row>
    <row r="53" spans="1:16" ht="67.7" customHeight="1">
      <c r="A53" s="116"/>
      <c r="B53" s="117"/>
      <c r="C53" s="118"/>
      <c r="D53" s="65">
        <v>0.12</v>
      </c>
      <c r="E53" s="65">
        <v>0.12</v>
      </c>
      <c r="F53" s="65">
        <v>0.12</v>
      </c>
      <c r="G53" s="65">
        <v>0.08</v>
      </c>
      <c r="H53" s="65">
        <v>7.0000000000000007E-2</v>
      </c>
      <c r="I53" s="65">
        <v>7.0000000000000007E-2</v>
      </c>
      <c r="J53" s="65">
        <v>7.0000000000000007E-2</v>
      </c>
      <c r="K53" s="65">
        <v>7.0000000000000007E-2</v>
      </c>
      <c r="L53" s="65">
        <v>7.0000000000000007E-2</v>
      </c>
      <c r="M53" s="65">
        <v>7.0000000000000007E-2</v>
      </c>
      <c r="N53" s="65">
        <v>7.0000000000000007E-2</v>
      </c>
      <c r="O53" s="65">
        <v>7.0000000000000007E-2</v>
      </c>
      <c r="P53" s="65">
        <f t="shared" si="18"/>
        <v>1.0000000000000004</v>
      </c>
    </row>
    <row r="54" spans="1:16" ht="16.149999999999999" customHeight="1">
      <c r="A54" s="116">
        <v>24</v>
      </c>
      <c r="B54" s="117" t="s">
        <v>73</v>
      </c>
      <c r="C54" s="118">
        <f>Serviços!J161</f>
        <v>3177.8375000000001</v>
      </c>
      <c r="D54" s="64">
        <f t="shared" ref="D54:O54" si="25">$C54*D55</f>
        <v>381.34050000000002</v>
      </c>
      <c r="E54" s="64">
        <f t="shared" si="25"/>
        <v>381.34050000000002</v>
      </c>
      <c r="F54" s="64">
        <f t="shared" si="25"/>
        <v>381.34050000000002</v>
      </c>
      <c r="G54" s="64">
        <f t="shared" si="25"/>
        <v>254.227</v>
      </c>
      <c r="H54" s="64">
        <f t="shared" si="25"/>
        <v>222.44862500000002</v>
      </c>
      <c r="I54" s="64">
        <f t="shared" si="25"/>
        <v>222.44862500000002</v>
      </c>
      <c r="J54" s="64">
        <f t="shared" si="25"/>
        <v>222.44862500000002</v>
      </c>
      <c r="K54" s="64">
        <f t="shared" si="25"/>
        <v>222.44862500000002</v>
      </c>
      <c r="L54" s="64">
        <f t="shared" si="25"/>
        <v>222.44862500000002</v>
      </c>
      <c r="M54" s="64">
        <f t="shared" si="25"/>
        <v>222.44862500000002</v>
      </c>
      <c r="N54" s="64">
        <f t="shared" si="25"/>
        <v>222.44862500000002</v>
      </c>
      <c r="O54" s="64">
        <f t="shared" si="25"/>
        <v>222.44862500000002</v>
      </c>
      <c r="P54" s="64">
        <f t="shared" si="18"/>
        <v>3177.8375000000001</v>
      </c>
    </row>
    <row r="55" spans="1:16" ht="72.599999999999994" customHeight="1">
      <c r="A55" s="116"/>
      <c r="B55" s="117"/>
      <c r="C55" s="118"/>
      <c r="D55" s="65">
        <v>0.12</v>
      </c>
      <c r="E55" s="65">
        <v>0.12</v>
      </c>
      <c r="F55" s="65">
        <v>0.12</v>
      </c>
      <c r="G55" s="65">
        <v>0.08</v>
      </c>
      <c r="H55" s="65">
        <v>7.0000000000000007E-2</v>
      </c>
      <c r="I55" s="65">
        <v>7.0000000000000007E-2</v>
      </c>
      <c r="J55" s="65">
        <v>7.0000000000000007E-2</v>
      </c>
      <c r="K55" s="65">
        <v>7.0000000000000007E-2</v>
      </c>
      <c r="L55" s="65">
        <v>7.0000000000000007E-2</v>
      </c>
      <c r="M55" s="65">
        <v>7.0000000000000007E-2</v>
      </c>
      <c r="N55" s="65">
        <v>7.0000000000000007E-2</v>
      </c>
      <c r="O55" s="65">
        <v>7.0000000000000007E-2</v>
      </c>
      <c r="P55" s="65">
        <f t="shared" si="18"/>
        <v>1.0000000000000004</v>
      </c>
    </row>
    <row r="56" spans="1:16" ht="16.149999999999999" customHeight="1">
      <c r="A56" s="116">
        <v>25</v>
      </c>
      <c r="B56" s="117" t="s">
        <v>75</v>
      </c>
      <c r="C56" s="118">
        <f>Serviços!J168</f>
        <v>183.96875</v>
      </c>
      <c r="D56" s="64">
        <f t="shared" ref="D56:O56" si="26">$C56*D57</f>
        <v>22.076249999999998</v>
      </c>
      <c r="E56" s="64">
        <f t="shared" si="26"/>
        <v>22.076249999999998</v>
      </c>
      <c r="F56" s="64">
        <f t="shared" si="26"/>
        <v>22.076249999999998</v>
      </c>
      <c r="G56" s="64">
        <f t="shared" si="26"/>
        <v>14.717500000000001</v>
      </c>
      <c r="H56" s="64">
        <f t="shared" si="26"/>
        <v>12.877812500000001</v>
      </c>
      <c r="I56" s="64">
        <f t="shared" si="26"/>
        <v>12.877812500000001</v>
      </c>
      <c r="J56" s="64">
        <f t="shared" si="26"/>
        <v>12.877812500000001</v>
      </c>
      <c r="K56" s="64">
        <f t="shared" si="26"/>
        <v>12.877812500000001</v>
      </c>
      <c r="L56" s="64">
        <f t="shared" si="26"/>
        <v>12.877812500000001</v>
      </c>
      <c r="M56" s="64">
        <f t="shared" si="26"/>
        <v>12.877812500000001</v>
      </c>
      <c r="N56" s="64">
        <f t="shared" si="26"/>
        <v>12.877812500000001</v>
      </c>
      <c r="O56" s="64">
        <f t="shared" si="26"/>
        <v>12.877812500000001</v>
      </c>
      <c r="P56" s="64">
        <f t="shared" si="18"/>
        <v>183.96875000000003</v>
      </c>
    </row>
    <row r="57" spans="1:16" ht="34.9" customHeight="1">
      <c r="A57" s="116"/>
      <c r="B57" s="117"/>
      <c r="C57" s="118"/>
      <c r="D57" s="65">
        <v>0.12</v>
      </c>
      <c r="E57" s="65">
        <v>0.12</v>
      </c>
      <c r="F57" s="65">
        <v>0.12</v>
      </c>
      <c r="G57" s="65">
        <v>0.08</v>
      </c>
      <c r="H57" s="65">
        <v>7.0000000000000007E-2</v>
      </c>
      <c r="I57" s="65">
        <v>7.0000000000000007E-2</v>
      </c>
      <c r="J57" s="65">
        <v>7.0000000000000007E-2</v>
      </c>
      <c r="K57" s="65">
        <v>7.0000000000000007E-2</v>
      </c>
      <c r="L57" s="65">
        <v>7.0000000000000007E-2</v>
      </c>
      <c r="M57" s="65">
        <v>7.0000000000000007E-2</v>
      </c>
      <c r="N57" s="65">
        <v>7.0000000000000007E-2</v>
      </c>
      <c r="O57" s="65">
        <v>7.0000000000000007E-2</v>
      </c>
      <c r="P57" s="65">
        <f t="shared" si="18"/>
        <v>1.0000000000000004</v>
      </c>
    </row>
    <row r="58" spans="1:16" ht="16.149999999999999" customHeight="1">
      <c r="A58" s="116">
        <v>26</v>
      </c>
      <c r="B58" s="117" t="s">
        <v>77</v>
      </c>
      <c r="C58" s="118">
        <f>Serviços!J174</f>
        <v>183.96875</v>
      </c>
      <c r="D58" s="64">
        <f t="shared" ref="D58:O58" si="27">$C58*D59</f>
        <v>22.076249999999998</v>
      </c>
      <c r="E58" s="64">
        <f t="shared" si="27"/>
        <v>22.076249999999998</v>
      </c>
      <c r="F58" s="64">
        <f t="shared" si="27"/>
        <v>22.076249999999998</v>
      </c>
      <c r="G58" s="64">
        <f t="shared" si="27"/>
        <v>14.717500000000001</v>
      </c>
      <c r="H58" s="64">
        <f t="shared" si="27"/>
        <v>12.877812500000001</v>
      </c>
      <c r="I58" s="64">
        <f t="shared" si="27"/>
        <v>12.877812500000001</v>
      </c>
      <c r="J58" s="64">
        <f t="shared" si="27"/>
        <v>12.877812500000001</v>
      </c>
      <c r="K58" s="64">
        <f t="shared" si="27"/>
        <v>12.877812500000001</v>
      </c>
      <c r="L58" s="64">
        <f t="shared" si="27"/>
        <v>12.877812500000001</v>
      </c>
      <c r="M58" s="64">
        <f t="shared" si="27"/>
        <v>12.877812500000001</v>
      </c>
      <c r="N58" s="64">
        <f t="shared" si="27"/>
        <v>12.877812500000001</v>
      </c>
      <c r="O58" s="64">
        <f t="shared" si="27"/>
        <v>12.877812500000001</v>
      </c>
      <c r="P58" s="64">
        <f t="shared" si="18"/>
        <v>183.96875000000003</v>
      </c>
    </row>
    <row r="59" spans="1:16" ht="34.9" customHeight="1">
      <c r="A59" s="116"/>
      <c r="B59" s="117"/>
      <c r="C59" s="118"/>
      <c r="D59" s="65">
        <v>0.12</v>
      </c>
      <c r="E59" s="65">
        <v>0.12</v>
      </c>
      <c r="F59" s="65">
        <v>0.12</v>
      </c>
      <c r="G59" s="65">
        <v>0.08</v>
      </c>
      <c r="H59" s="65">
        <v>7.0000000000000007E-2</v>
      </c>
      <c r="I59" s="65">
        <v>7.0000000000000007E-2</v>
      </c>
      <c r="J59" s="65">
        <v>7.0000000000000007E-2</v>
      </c>
      <c r="K59" s="65">
        <v>7.0000000000000007E-2</v>
      </c>
      <c r="L59" s="65">
        <v>7.0000000000000007E-2</v>
      </c>
      <c r="M59" s="65">
        <v>7.0000000000000007E-2</v>
      </c>
      <c r="N59" s="65">
        <v>7.0000000000000007E-2</v>
      </c>
      <c r="O59" s="65">
        <v>7.0000000000000007E-2</v>
      </c>
      <c r="P59" s="65">
        <f t="shared" si="18"/>
        <v>1.0000000000000004</v>
      </c>
    </row>
    <row r="60" spans="1:16" ht="16.149999999999999" customHeight="1">
      <c r="A60" s="116">
        <v>27</v>
      </c>
      <c r="B60" s="117" t="s">
        <v>79</v>
      </c>
      <c r="C60" s="118">
        <f>Serviços!J180</f>
        <v>250.09375</v>
      </c>
      <c r="D60" s="64">
        <f t="shared" ref="D60:O60" si="28">$C60*D61</f>
        <v>30.01125</v>
      </c>
      <c r="E60" s="64">
        <f t="shared" si="28"/>
        <v>30.01125</v>
      </c>
      <c r="F60" s="64">
        <f t="shared" si="28"/>
        <v>30.01125</v>
      </c>
      <c r="G60" s="64">
        <f t="shared" si="28"/>
        <v>20.0075</v>
      </c>
      <c r="H60" s="64">
        <f t="shared" si="28"/>
        <v>17.506562500000001</v>
      </c>
      <c r="I60" s="64">
        <f t="shared" si="28"/>
        <v>17.506562500000001</v>
      </c>
      <c r="J60" s="64">
        <f t="shared" si="28"/>
        <v>17.506562500000001</v>
      </c>
      <c r="K60" s="64">
        <f t="shared" si="28"/>
        <v>17.506562500000001</v>
      </c>
      <c r="L60" s="64">
        <f t="shared" si="28"/>
        <v>17.506562500000001</v>
      </c>
      <c r="M60" s="64">
        <f t="shared" si="28"/>
        <v>17.506562500000001</v>
      </c>
      <c r="N60" s="64">
        <f t="shared" si="28"/>
        <v>17.506562500000001</v>
      </c>
      <c r="O60" s="64">
        <f t="shared" si="28"/>
        <v>17.506562500000001</v>
      </c>
      <c r="P60" s="64">
        <f t="shared" si="18"/>
        <v>250.09375</v>
      </c>
    </row>
    <row r="61" spans="1:16" ht="28.9" customHeight="1">
      <c r="A61" s="116"/>
      <c r="B61" s="117"/>
      <c r="C61" s="118"/>
      <c r="D61" s="65">
        <v>0.12</v>
      </c>
      <c r="E61" s="65">
        <v>0.12</v>
      </c>
      <c r="F61" s="65">
        <v>0.12</v>
      </c>
      <c r="G61" s="65">
        <v>0.08</v>
      </c>
      <c r="H61" s="65">
        <v>7.0000000000000007E-2</v>
      </c>
      <c r="I61" s="65">
        <v>7.0000000000000007E-2</v>
      </c>
      <c r="J61" s="65">
        <v>7.0000000000000007E-2</v>
      </c>
      <c r="K61" s="65">
        <v>7.0000000000000007E-2</v>
      </c>
      <c r="L61" s="65">
        <v>7.0000000000000007E-2</v>
      </c>
      <c r="M61" s="65">
        <v>7.0000000000000007E-2</v>
      </c>
      <c r="N61" s="65">
        <v>7.0000000000000007E-2</v>
      </c>
      <c r="O61" s="65">
        <v>7.0000000000000007E-2</v>
      </c>
      <c r="P61" s="65">
        <f t="shared" si="18"/>
        <v>1.0000000000000004</v>
      </c>
    </row>
    <row r="62" spans="1:16" ht="16.149999999999999" customHeight="1">
      <c r="A62" s="116">
        <v>28</v>
      </c>
      <c r="B62" s="117" t="s">
        <v>81</v>
      </c>
      <c r="C62" s="118">
        <f>Serviços!J186</f>
        <v>250.09375</v>
      </c>
      <c r="D62" s="64">
        <f t="shared" ref="D62:O62" si="29">$C62*D63</f>
        <v>30.01125</v>
      </c>
      <c r="E62" s="64">
        <f t="shared" si="29"/>
        <v>30.01125</v>
      </c>
      <c r="F62" s="64">
        <f t="shared" si="29"/>
        <v>30.01125</v>
      </c>
      <c r="G62" s="64">
        <f t="shared" si="29"/>
        <v>20.0075</v>
      </c>
      <c r="H62" s="64">
        <f t="shared" si="29"/>
        <v>17.506562500000001</v>
      </c>
      <c r="I62" s="64">
        <f t="shared" si="29"/>
        <v>17.506562500000001</v>
      </c>
      <c r="J62" s="64">
        <f t="shared" si="29"/>
        <v>17.506562500000001</v>
      </c>
      <c r="K62" s="64">
        <f t="shared" si="29"/>
        <v>17.506562500000001</v>
      </c>
      <c r="L62" s="64">
        <f t="shared" si="29"/>
        <v>17.506562500000001</v>
      </c>
      <c r="M62" s="64">
        <f t="shared" si="29"/>
        <v>17.506562500000001</v>
      </c>
      <c r="N62" s="64">
        <f t="shared" si="29"/>
        <v>17.506562500000001</v>
      </c>
      <c r="O62" s="64">
        <f t="shared" si="29"/>
        <v>17.506562500000001</v>
      </c>
      <c r="P62" s="64">
        <f t="shared" si="18"/>
        <v>250.09375</v>
      </c>
    </row>
    <row r="63" spans="1:16" ht="27.95" customHeight="1">
      <c r="A63" s="116"/>
      <c r="B63" s="117"/>
      <c r="C63" s="118"/>
      <c r="D63" s="65">
        <v>0.12</v>
      </c>
      <c r="E63" s="65">
        <v>0.12</v>
      </c>
      <c r="F63" s="65">
        <v>0.12</v>
      </c>
      <c r="G63" s="65">
        <v>0.08</v>
      </c>
      <c r="H63" s="65">
        <v>7.0000000000000007E-2</v>
      </c>
      <c r="I63" s="65">
        <v>7.0000000000000007E-2</v>
      </c>
      <c r="J63" s="65">
        <v>7.0000000000000007E-2</v>
      </c>
      <c r="K63" s="65">
        <v>7.0000000000000007E-2</v>
      </c>
      <c r="L63" s="65">
        <v>7.0000000000000007E-2</v>
      </c>
      <c r="M63" s="65">
        <v>7.0000000000000007E-2</v>
      </c>
      <c r="N63" s="65">
        <v>7.0000000000000007E-2</v>
      </c>
      <c r="O63" s="65">
        <v>7.0000000000000007E-2</v>
      </c>
      <c r="P63" s="65">
        <f t="shared" si="18"/>
        <v>1.0000000000000004</v>
      </c>
    </row>
    <row r="64" spans="1:16" ht="16.149999999999999" customHeight="1">
      <c r="A64" s="116">
        <v>29</v>
      </c>
      <c r="B64" s="117" t="s">
        <v>83</v>
      </c>
      <c r="C64" s="118" t="e">
        <f>Serviços!#REF!</f>
        <v>#REF!</v>
      </c>
      <c r="D64" s="64" t="e">
        <f t="shared" ref="D64:O64" si="30">$C64*D65</f>
        <v>#REF!</v>
      </c>
      <c r="E64" s="64" t="e">
        <f t="shared" si="30"/>
        <v>#REF!</v>
      </c>
      <c r="F64" s="64" t="e">
        <f t="shared" si="30"/>
        <v>#REF!</v>
      </c>
      <c r="G64" s="64" t="e">
        <f t="shared" si="30"/>
        <v>#REF!</v>
      </c>
      <c r="H64" s="64" t="e">
        <f t="shared" si="30"/>
        <v>#REF!</v>
      </c>
      <c r="I64" s="64" t="e">
        <f t="shared" si="30"/>
        <v>#REF!</v>
      </c>
      <c r="J64" s="64" t="e">
        <f t="shared" si="30"/>
        <v>#REF!</v>
      </c>
      <c r="K64" s="64" t="e">
        <f t="shared" si="30"/>
        <v>#REF!</v>
      </c>
      <c r="L64" s="64" t="e">
        <f t="shared" si="30"/>
        <v>#REF!</v>
      </c>
      <c r="M64" s="64" t="e">
        <f t="shared" si="30"/>
        <v>#REF!</v>
      </c>
      <c r="N64" s="64" t="e">
        <f t="shared" si="30"/>
        <v>#REF!</v>
      </c>
      <c r="O64" s="64" t="e">
        <f t="shared" si="30"/>
        <v>#REF!</v>
      </c>
      <c r="P64" s="64" t="e">
        <f t="shared" si="18"/>
        <v>#REF!</v>
      </c>
    </row>
    <row r="65" spans="1:16" ht="16.149999999999999" customHeight="1">
      <c r="A65" s="116"/>
      <c r="B65" s="117"/>
      <c r="C65" s="118"/>
      <c r="D65" s="65">
        <v>0.12</v>
      </c>
      <c r="E65" s="65">
        <v>0.12</v>
      </c>
      <c r="F65" s="65">
        <v>0.12</v>
      </c>
      <c r="G65" s="65">
        <v>0.08</v>
      </c>
      <c r="H65" s="65">
        <v>7.0000000000000007E-2</v>
      </c>
      <c r="I65" s="65">
        <v>7.0000000000000007E-2</v>
      </c>
      <c r="J65" s="65">
        <v>7.0000000000000007E-2</v>
      </c>
      <c r="K65" s="65">
        <v>7.0000000000000007E-2</v>
      </c>
      <c r="L65" s="65">
        <v>7.0000000000000007E-2</v>
      </c>
      <c r="M65" s="65">
        <v>7.0000000000000007E-2</v>
      </c>
      <c r="N65" s="65">
        <v>7.0000000000000007E-2</v>
      </c>
      <c r="O65" s="65">
        <v>7.0000000000000007E-2</v>
      </c>
      <c r="P65" s="65">
        <f t="shared" si="18"/>
        <v>1.0000000000000004</v>
      </c>
    </row>
    <row r="66" spans="1:16" ht="16.149999999999999" customHeight="1">
      <c r="A66" s="116">
        <v>30</v>
      </c>
      <c r="B66" s="117" t="s">
        <v>84</v>
      </c>
      <c r="C66" s="118">
        <f>Serviços!J192</f>
        <v>176.745</v>
      </c>
      <c r="D66" s="64">
        <f t="shared" ref="D66:O66" si="31">$C66*D67</f>
        <v>21.209399999999999</v>
      </c>
      <c r="E66" s="64">
        <f t="shared" si="31"/>
        <v>21.209399999999999</v>
      </c>
      <c r="F66" s="64">
        <f t="shared" si="31"/>
        <v>21.209399999999999</v>
      </c>
      <c r="G66" s="64">
        <f t="shared" si="31"/>
        <v>14.139600000000002</v>
      </c>
      <c r="H66" s="64">
        <f t="shared" si="31"/>
        <v>12.372150000000001</v>
      </c>
      <c r="I66" s="64">
        <f t="shared" si="31"/>
        <v>12.372150000000001</v>
      </c>
      <c r="J66" s="64">
        <f t="shared" si="31"/>
        <v>12.372150000000001</v>
      </c>
      <c r="K66" s="64">
        <f t="shared" si="31"/>
        <v>12.372150000000001</v>
      </c>
      <c r="L66" s="64">
        <f t="shared" si="31"/>
        <v>12.372150000000001</v>
      </c>
      <c r="M66" s="64">
        <f t="shared" si="31"/>
        <v>12.372150000000001</v>
      </c>
      <c r="N66" s="64">
        <f t="shared" si="31"/>
        <v>12.372150000000001</v>
      </c>
      <c r="O66" s="64">
        <f t="shared" si="31"/>
        <v>12.372150000000001</v>
      </c>
      <c r="P66" s="64">
        <f t="shared" si="18"/>
        <v>176.74500000000003</v>
      </c>
    </row>
    <row r="67" spans="1:16" ht="16.149999999999999" customHeight="1">
      <c r="A67" s="116"/>
      <c r="B67" s="117"/>
      <c r="C67" s="118"/>
      <c r="D67" s="65">
        <v>0.12</v>
      </c>
      <c r="E67" s="65">
        <v>0.12</v>
      </c>
      <c r="F67" s="65">
        <v>0.12</v>
      </c>
      <c r="G67" s="65">
        <v>0.08</v>
      </c>
      <c r="H67" s="65">
        <v>7.0000000000000007E-2</v>
      </c>
      <c r="I67" s="65">
        <v>7.0000000000000007E-2</v>
      </c>
      <c r="J67" s="65">
        <v>7.0000000000000007E-2</v>
      </c>
      <c r="K67" s="65">
        <v>7.0000000000000007E-2</v>
      </c>
      <c r="L67" s="65">
        <v>7.0000000000000007E-2</v>
      </c>
      <c r="M67" s="65">
        <v>7.0000000000000007E-2</v>
      </c>
      <c r="N67" s="65">
        <v>7.0000000000000007E-2</v>
      </c>
      <c r="O67" s="65">
        <v>7.0000000000000007E-2</v>
      </c>
      <c r="P67" s="65">
        <f t="shared" si="18"/>
        <v>1.0000000000000004</v>
      </c>
    </row>
    <row r="68" spans="1:16" ht="16.149999999999999" customHeight="1">
      <c r="A68" s="116">
        <v>31</v>
      </c>
      <c r="B68" s="117" t="s">
        <v>85</v>
      </c>
      <c r="C68" s="118">
        <f>Serviços!J197</f>
        <v>29.107500000000002</v>
      </c>
      <c r="D68" s="64">
        <f t="shared" ref="D68:O68" si="32">$C68*D69</f>
        <v>3.4929000000000001</v>
      </c>
      <c r="E68" s="64">
        <f t="shared" si="32"/>
        <v>3.4929000000000001</v>
      </c>
      <c r="F68" s="64">
        <f t="shared" si="32"/>
        <v>3.4929000000000001</v>
      </c>
      <c r="G68" s="64">
        <f t="shared" si="32"/>
        <v>2.3286000000000002</v>
      </c>
      <c r="H68" s="64">
        <f t="shared" si="32"/>
        <v>2.0375250000000005</v>
      </c>
      <c r="I68" s="64">
        <f t="shared" si="32"/>
        <v>2.0375250000000005</v>
      </c>
      <c r="J68" s="64">
        <f t="shared" si="32"/>
        <v>2.0375250000000005</v>
      </c>
      <c r="K68" s="64">
        <f t="shared" si="32"/>
        <v>2.0375250000000005</v>
      </c>
      <c r="L68" s="64">
        <f t="shared" si="32"/>
        <v>2.0375250000000005</v>
      </c>
      <c r="M68" s="64">
        <f t="shared" si="32"/>
        <v>2.0375250000000005</v>
      </c>
      <c r="N68" s="64">
        <f t="shared" si="32"/>
        <v>2.0375250000000005</v>
      </c>
      <c r="O68" s="64">
        <f t="shared" si="32"/>
        <v>2.0375250000000005</v>
      </c>
      <c r="P68" s="64">
        <f t="shared" si="18"/>
        <v>29.107500000000016</v>
      </c>
    </row>
    <row r="69" spans="1:16" ht="16.149999999999999" customHeight="1">
      <c r="A69" s="116"/>
      <c r="B69" s="117"/>
      <c r="C69" s="118"/>
      <c r="D69" s="65">
        <v>0.12</v>
      </c>
      <c r="E69" s="65">
        <v>0.12</v>
      </c>
      <c r="F69" s="65">
        <v>0.12</v>
      </c>
      <c r="G69" s="65">
        <v>0.08</v>
      </c>
      <c r="H69" s="65">
        <v>7.0000000000000007E-2</v>
      </c>
      <c r="I69" s="65">
        <v>7.0000000000000007E-2</v>
      </c>
      <c r="J69" s="65">
        <v>7.0000000000000007E-2</v>
      </c>
      <c r="K69" s="65">
        <v>7.0000000000000007E-2</v>
      </c>
      <c r="L69" s="65">
        <v>7.0000000000000007E-2</v>
      </c>
      <c r="M69" s="65">
        <v>7.0000000000000007E-2</v>
      </c>
      <c r="N69" s="65">
        <v>7.0000000000000007E-2</v>
      </c>
      <c r="O69" s="65">
        <v>7.0000000000000007E-2</v>
      </c>
      <c r="P69" s="65">
        <f t="shared" si="18"/>
        <v>1.0000000000000004</v>
      </c>
    </row>
    <row r="70" spans="1:16" ht="16.149999999999999" customHeight="1">
      <c r="A70" s="116">
        <v>32</v>
      </c>
      <c r="B70" s="117" t="s">
        <v>86</v>
      </c>
      <c r="C70" s="118">
        <f>Serviços!J202</f>
        <v>27.95</v>
      </c>
      <c r="D70" s="64">
        <f t="shared" ref="D70:O70" si="33">$C70*D71</f>
        <v>3.3539999999999996</v>
      </c>
      <c r="E70" s="64">
        <f t="shared" si="33"/>
        <v>3.3539999999999996</v>
      </c>
      <c r="F70" s="64">
        <f t="shared" si="33"/>
        <v>3.3539999999999996</v>
      </c>
      <c r="G70" s="64">
        <f t="shared" si="33"/>
        <v>2.2360000000000002</v>
      </c>
      <c r="H70" s="64">
        <f t="shared" si="33"/>
        <v>1.9565000000000001</v>
      </c>
      <c r="I70" s="64">
        <f t="shared" si="33"/>
        <v>1.9565000000000001</v>
      </c>
      <c r="J70" s="64">
        <f t="shared" si="33"/>
        <v>1.9565000000000001</v>
      </c>
      <c r="K70" s="64">
        <f t="shared" si="33"/>
        <v>1.9565000000000001</v>
      </c>
      <c r="L70" s="64">
        <f t="shared" si="33"/>
        <v>1.9565000000000001</v>
      </c>
      <c r="M70" s="64">
        <f t="shared" si="33"/>
        <v>1.9565000000000001</v>
      </c>
      <c r="N70" s="64">
        <f t="shared" si="33"/>
        <v>1.9565000000000001</v>
      </c>
      <c r="O70" s="64">
        <f t="shared" si="33"/>
        <v>1.9565000000000001</v>
      </c>
      <c r="P70" s="64">
        <f t="shared" si="18"/>
        <v>27.949999999999989</v>
      </c>
    </row>
    <row r="71" spans="1:16" ht="16.149999999999999" customHeight="1">
      <c r="A71" s="116"/>
      <c r="B71" s="117"/>
      <c r="C71" s="118"/>
      <c r="D71" s="65">
        <v>0.12</v>
      </c>
      <c r="E71" s="65">
        <v>0.12</v>
      </c>
      <c r="F71" s="65">
        <v>0.12</v>
      </c>
      <c r="G71" s="65">
        <v>0.08</v>
      </c>
      <c r="H71" s="65">
        <v>7.0000000000000007E-2</v>
      </c>
      <c r="I71" s="65">
        <v>7.0000000000000007E-2</v>
      </c>
      <c r="J71" s="65">
        <v>7.0000000000000007E-2</v>
      </c>
      <c r="K71" s="65">
        <v>7.0000000000000007E-2</v>
      </c>
      <c r="L71" s="65">
        <v>7.0000000000000007E-2</v>
      </c>
      <c r="M71" s="65">
        <v>7.0000000000000007E-2</v>
      </c>
      <c r="N71" s="65">
        <v>7.0000000000000007E-2</v>
      </c>
      <c r="O71" s="65">
        <v>7.0000000000000007E-2</v>
      </c>
      <c r="P71" s="65">
        <f t="shared" si="18"/>
        <v>1.0000000000000004</v>
      </c>
    </row>
    <row r="72" spans="1:16" ht="16.149999999999999" customHeight="1">
      <c r="A72" s="116">
        <v>33</v>
      </c>
      <c r="B72" s="117" t="s">
        <v>88</v>
      </c>
      <c r="C72" s="118">
        <f>Serviços!J207</f>
        <v>609.40000000000009</v>
      </c>
      <c r="D72" s="64">
        <f t="shared" ref="D72:O72" si="34">$C72*D73</f>
        <v>73.128000000000014</v>
      </c>
      <c r="E72" s="64">
        <f t="shared" si="34"/>
        <v>73.128000000000014</v>
      </c>
      <c r="F72" s="64">
        <f t="shared" si="34"/>
        <v>73.128000000000014</v>
      </c>
      <c r="G72" s="64">
        <f t="shared" si="34"/>
        <v>48.75200000000001</v>
      </c>
      <c r="H72" s="64">
        <f t="shared" si="34"/>
        <v>42.658000000000008</v>
      </c>
      <c r="I72" s="64">
        <f t="shared" si="34"/>
        <v>42.658000000000008</v>
      </c>
      <c r="J72" s="64">
        <f t="shared" si="34"/>
        <v>42.658000000000008</v>
      </c>
      <c r="K72" s="64">
        <f t="shared" si="34"/>
        <v>42.658000000000008</v>
      </c>
      <c r="L72" s="64">
        <f t="shared" si="34"/>
        <v>42.658000000000008</v>
      </c>
      <c r="M72" s="64">
        <f t="shared" si="34"/>
        <v>42.658000000000008</v>
      </c>
      <c r="N72" s="64">
        <f t="shared" si="34"/>
        <v>42.658000000000008</v>
      </c>
      <c r="O72" s="64">
        <f t="shared" si="34"/>
        <v>42.658000000000008</v>
      </c>
      <c r="P72" s="64">
        <f t="shared" ref="P72:P83" si="35">SUM(D72:O72)</f>
        <v>609.4000000000002</v>
      </c>
    </row>
    <row r="73" spans="1:16" ht="65.650000000000006" customHeight="1">
      <c r="A73" s="116"/>
      <c r="B73" s="117"/>
      <c r="C73" s="118"/>
      <c r="D73" s="65">
        <v>0.12</v>
      </c>
      <c r="E73" s="65">
        <v>0.12</v>
      </c>
      <c r="F73" s="65">
        <v>0.12</v>
      </c>
      <c r="G73" s="65">
        <v>0.08</v>
      </c>
      <c r="H73" s="65">
        <v>7.0000000000000007E-2</v>
      </c>
      <c r="I73" s="65">
        <v>7.0000000000000007E-2</v>
      </c>
      <c r="J73" s="65">
        <v>7.0000000000000007E-2</v>
      </c>
      <c r="K73" s="65">
        <v>7.0000000000000007E-2</v>
      </c>
      <c r="L73" s="65">
        <v>7.0000000000000007E-2</v>
      </c>
      <c r="M73" s="65">
        <v>7.0000000000000007E-2</v>
      </c>
      <c r="N73" s="65">
        <v>7.0000000000000007E-2</v>
      </c>
      <c r="O73" s="65">
        <v>7.0000000000000007E-2</v>
      </c>
      <c r="P73" s="65">
        <f t="shared" si="35"/>
        <v>1.0000000000000004</v>
      </c>
    </row>
    <row r="74" spans="1:16" ht="16.149999999999999" customHeight="1">
      <c r="A74" s="116">
        <v>34</v>
      </c>
      <c r="B74" s="121" t="s">
        <v>89</v>
      </c>
      <c r="C74" s="118">
        <f>Serviços!J215</f>
        <v>1571.1812499999999</v>
      </c>
      <c r="D74" s="64">
        <f t="shared" ref="D74:O74" si="36">$C74*D75</f>
        <v>188.54174999999998</v>
      </c>
      <c r="E74" s="64">
        <f t="shared" si="36"/>
        <v>188.54174999999998</v>
      </c>
      <c r="F74" s="64">
        <f t="shared" si="36"/>
        <v>188.54174999999998</v>
      </c>
      <c r="G74" s="64">
        <f t="shared" si="36"/>
        <v>125.69449999999999</v>
      </c>
      <c r="H74" s="64">
        <f t="shared" si="36"/>
        <v>109.9826875</v>
      </c>
      <c r="I74" s="64">
        <f t="shared" si="36"/>
        <v>109.9826875</v>
      </c>
      <c r="J74" s="64">
        <f t="shared" si="36"/>
        <v>109.9826875</v>
      </c>
      <c r="K74" s="64">
        <f t="shared" si="36"/>
        <v>109.9826875</v>
      </c>
      <c r="L74" s="64">
        <f t="shared" si="36"/>
        <v>109.9826875</v>
      </c>
      <c r="M74" s="64">
        <f t="shared" si="36"/>
        <v>109.9826875</v>
      </c>
      <c r="N74" s="64">
        <f t="shared" si="36"/>
        <v>109.9826875</v>
      </c>
      <c r="O74" s="64">
        <f t="shared" si="36"/>
        <v>109.9826875</v>
      </c>
      <c r="P74" s="64">
        <f t="shared" si="35"/>
        <v>1571.1812499999996</v>
      </c>
    </row>
    <row r="75" spans="1:16" ht="16.149999999999999" customHeight="1">
      <c r="A75" s="116"/>
      <c r="B75" s="121"/>
      <c r="C75" s="118"/>
      <c r="D75" s="65">
        <v>0.12</v>
      </c>
      <c r="E75" s="65">
        <v>0.12</v>
      </c>
      <c r="F75" s="65">
        <v>0.12</v>
      </c>
      <c r="G75" s="65">
        <v>0.08</v>
      </c>
      <c r="H75" s="65">
        <v>7.0000000000000007E-2</v>
      </c>
      <c r="I75" s="65">
        <v>7.0000000000000007E-2</v>
      </c>
      <c r="J75" s="65">
        <v>7.0000000000000007E-2</v>
      </c>
      <c r="K75" s="65">
        <v>7.0000000000000007E-2</v>
      </c>
      <c r="L75" s="65">
        <v>7.0000000000000007E-2</v>
      </c>
      <c r="M75" s="65">
        <v>7.0000000000000007E-2</v>
      </c>
      <c r="N75" s="65">
        <v>7.0000000000000007E-2</v>
      </c>
      <c r="O75" s="65">
        <v>7.0000000000000007E-2</v>
      </c>
      <c r="P75" s="65">
        <f t="shared" si="35"/>
        <v>1.0000000000000004</v>
      </c>
    </row>
    <row r="76" spans="1:16" ht="16.149999999999999" customHeight="1">
      <c r="A76" s="116">
        <v>35</v>
      </c>
      <c r="B76" s="121" t="s">
        <v>99</v>
      </c>
      <c r="C76" s="118">
        <f>Serviços!J225</f>
        <v>35.362500000000004</v>
      </c>
      <c r="D76" s="64">
        <f t="shared" ref="D76:O76" si="37">$C76*D77</f>
        <v>4.2435</v>
      </c>
      <c r="E76" s="64">
        <f t="shared" si="37"/>
        <v>4.2435</v>
      </c>
      <c r="F76" s="64">
        <f t="shared" si="37"/>
        <v>4.2435</v>
      </c>
      <c r="G76" s="64">
        <f t="shared" si="37"/>
        <v>2.8290000000000002</v>
      </c>
      <c r="H76" s="64">
        <f t="shared" si="37"/>
        <v>2.4753750000000005</v>
      </c>
      <c r="I76" s="64">
        <f t="shared" si="37"/>
        <v>2.4753750000000005</v>
      </c>
      <c r="J76" s="64">
        <f t="shared" si="37"/>
        <v>2.4753750000000005</v>
      </c>
      <c r="K76" s="64">
        <f t="shared" si="37"/>
        <v>2.4753750000000005</v>
      </c>
      <c r="L76" s="64">
        <f t="shared" si="37"/>
        <v>2.4753750000000005</v>
      </c>
      <c r="M76" s="64">
        <f t="shared" si="37"/>
        <v>2.4753750000000005</v>
      </c>
      <c r="N76" s="64">
        <f t="shared" si="37"/>
        <v>2.4753750000000005</v>
      </c>
      <c r="O76" s="64">
        <f t="shared" si="37"/>
        <v>2.4753750000000005</v>
      </c>
      <c r="P76" s="64">
        <f t="shared" si="35"/>
        <v>35.362499999999997</v>
      </c>
    </row>
    <row r="77" spans="1:16" ht="16.149999999999999" customHeight="1">
      <c r="A77" s="116"/>
      <c r="B77" s="121"/>
      <c r="C77" s="118"/>
      <c r="D77" s="65">
        <v>0.12</v>
      </c>
      <c r="E77" s="65">
        <v>0.12</v>
      </c>
      <c r="F77" s="65">
        <v>0.12</v>
      </c>
      <c r="G77" s="65">
        <v>0.08</v>
      </c>
      <c r="H77" s="65">
        <v>7.0000000000000007E-2</v>
      </c>
      <c r="I77" s="65">
        <v>7.0000000000000007E-2</v>
      </c>
      <c r="J77" s="65">
        <v>7.0000000000000007E-2</v>
      </c>
      <c r="K77" s="65">
        <v>7.0000000000000007E-2</v>
      </c>
      <c r="L77" s="65">
        <v>7.0000000000000007E-2</v>
      </c>
      <c r="M77" s="65">
        <v>7.0000000000000007E-2</v>
      </c>
      <c r="N77" s="65">
        <v>7.0000000000000007E-2</v>
      </c>
      <c r="O77" s="65">
        <v>7.0000000000000007E-2</v>
      </c>
      <c r="P77" s="65">
        <f t="shared" si="35"/>
        <v>1.0000000000000004</v>
      </c>
    </row>
    <row r="78" spans="1:16" ht="16.149999999999999" customHeight="1">
      <c r="A78" s="116">
        <v>36</v>
      </c>
      <c r="B78" s="121" t="s">
        <v>104</v>
      </c>
      <c r="C78" s="118">
        <f>Serviços!J231</f>
        <v>41.125</v>
      </c>
      <c r="D78" s="64">
        <f t="shared" ref="D78:O78" si="38">$C78*D79</f>
        <v>4.9349999999999996</v>
      </c>
      <c r="E78" s="64">
        <f t="shared" si="38"/>
        <v>4.9349999999999996</v>
      </c>
      <c r="F78" s="64">
        <f t="shared" si="38"/>
        <v>4.9349999999999996</v>
      </c>
      <c r="G78" s="64">
        <f t="shared" si="38"/>
        <v>3.29</v>
      </c>
      <c r="H78" s="64">
        <f t="shared" si="38"/>
        <v>2.8787500000000001</v>
      </c>
      <c r="I78" s="64">
        <f t="shared" si="38"/>
        <v>2.8787500000000001</v>
      </c>
      <c r="J78" s="64">
        <f t="shared" si="38"/>
        <v>2.8787500000000001</v>
      </c>
      <c r="K78" s="64">
        <f t="shared" si="38"/>
        <v>2.8787500000000001</v>
      </c>
      <c r="L78" s="64">
        <f t="shared" si="38"/>
        <v>2.8787500000000001</v>
      </c>
      <c r="M78" s="64">
        <f t="shared" si="38"/>
        <v>2.8787500000000001</v>
      </c>
      <c r="N78" s="64">
        <f t="shared" si="38"/>
        <v>2.8787500000000001</v>
      </c>
      <c r="O78" s="64">
        <f t="shared" si="38"/>
        <v>2.8787500000000001</v>
      </c>
      <c r="P78" s="64">
        <f t="shared" si="35"/>
        <v>41.124999999999986</v>
      </c>
    </row>
    <row r="79" spans="1:16" ht="16.149999999999999" customHeight="1">
      <c r="A79" s="116"/>
      <c r="B79" s="121"/>
      <c r="C79" s="118"/>
      <c r="D79" s="65">
        <v>0.12</v>
      </c>
      <c r="E79" s="65">
        <v>0.12</v>
      </c>
      <c r="F79" s="65">
        <v>0.12</v>
      </c>
      <c r="G79" s="65">
        <v>0.08</v>
      </c>
      <c r="H79" s="65">
        <v>7.0000000000000007E-2</v>
      </c>
      <c r="I79" s="65">
        <v>7.0000000000000007E-2</v>
      </c>
      <c r="J79" s="65">
        <v>7.0000000000000007E-2</v>
      </c>
      <c r="K79" s="65">
        <v>7.0000000000000007E-2</v>
      </c>
      <c r="L79" s="65">
        <v>7.0000000000000007E-2</v>
      </c>
      <c r="M79" s="65">
        <v>7.0000000000000007E-2</v>
      </c>
      <c r="N79" s="65">
        <v>7.0000000000000007E-2</v>
      </c>
      <c r="O79" s="65">
        <v>7.0000000000000007E-2</v>
      </c>
      <c r="P79" s="65">
        <f t="shared" si="35"/>
        <v>1.0000000000000004</v>
      </c>
    </row>
    <row r="80" spans="1:16" ht="16.149999999999999" customHeight="1">
      <c r="A80" s="116"/>
      <c r="B80" s="121"/>
      <c r="C80" s="118">
        <f>Serviços!J237</f>
        <v>188.77500000000001</v>
      </c>
      <c r="D80" s="64">
        <f t="shared" ref="D80:O80" si="39">$C80*D81</f>
        <v>0</v>
      </c>
      <c r="E80" s="64">
        <f t="shared" si="39"/>
        <v>0</v>
      </c>
      <c r="F80" s="64">
        <f t="shared" si="39"/>
        <v>0</v>
      </c>
      <c r="G80" s="64">
        <f t="shared" si="39"/>
        <v>0</v>
      </c>
      <c r="H80" s="64">
        <f t="shared" si="39"/>
        <v>0</v>
      </c>
      <c r="I80" s="64">
        <f t="shared" si="39"/>
        <v>0</v>
      </c>
      <c r="J80" s="64">
        <f t="shared" si="39"/>
        <v>0</v>
      </c>
      <c r="K80" s="64">
        <f t="shared" si="39"/>
        <v>0</v>
      </c>
      <c r="L80" s="64">
        <f t="shared" si="39"/>
        <v>0</v>
      </c>
      <c r="M80" s="64">
        <f t="shared" si="39"/>
        <v>0</v>
      </c>
      <c r="N80" s="64">
        <f t="shared" si="39"/>
        <v>0</v>
      </c>
      <c r="O80" s="64">
        <f t="shared" si="39"/>
        <v>0</v>
      </c>
      <c r="P80" s="64">
        <f t="shared" si="35"/>
        <v>0</v>
      </c>
    </row>
    <row r="81" spans="1:16" ht="16.149999999999999" customHeight="1">
      <c r="A81" s="116"/>
      <c r="B81" s="121"/>
      <c r="C81" s="118"/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f t="shared" si="35"/>
        <v>0</v>
      </c>
    </row>
    <row r="82" spans="1:16" ht="17.100000000000001" customHeight="1">
      <c r="A82" s="122" t="s">
        <v>114</v>
      </c>
      <c r="B82" s="122"/>
      <c r="C82" s="66" t="e">
        <f>SUM(C8:C81)</f>
        <v>#REF!</v>
      </c>
      <c r="D82" s="67" t="e">
        <f t="shared" ref="D82:O82" si="40">SUM(D80,D78,D76,D74,D72,D70,D68,D66,D64,D62,D60,D58,D56,D54,D52,D50,D48,D46,D44,D42,D40,D38,D36,D34,D32,D30,D28,D26,D24,D22,D20,D18,D16,D14,D12,D10,D8)</f>
        <v>#REF!</v>
      </c>
      <c r="E82" s="67" t="e">
        <f t="shared" si="40"/>
        <v>#REF!</v>
      </c>
      <c r="F82" s="67" t="e">
        <f t="shared" si="40"/>
        <v>#REF!</v>
      </c>
      <c r="G82" s="67" t="e">
        <f t="shared" si="40"/>
        <v>#REF!</v>
      </c>
      <c r="H82" s="67" t="e">
        <f t="shared" si="40"/>
        <v>#REF!</v>
      </c>
      <c r="I82" s="67" t="e">
        <f t="shared" si="40"/>
        <v>#REF!</v>
      </c>
      <c r="J82" s="67" t="e">
        <f t="shared" si="40"/>
        <v>#REF!</v>
      </c>
      <c r="K82" s="67" t="e">
        <f t="shared" si="40"/>
        <v>#REF!</v>
      </c>
      <c r="L82" s="67" t="e">
        <f t="shared" si="40"/>
        <v>#REF!</v>
      </c>
      <c r="M82" s="67" t="e">
        <f t="shared" si="40"/>
        <v>#REF!</v>
      </c>
      <c r="N82" s="67" t="e">
        <f t="shared" si="40"/>
        <v>#REF!</v>
      </c>
      <c r="O82" s="67" t="e">
        <f t="shared" si="40"/>
        <v>#REF!</v>
      </c>
      <c r="P82" s="67" t="e">
        <f t="shared" si="35"/>
        <v>#REF!</v>
      </c>
    </row>
    <row r="83" spans="1:16" ht="17.850000000000001" customHeight="1">
      <c r="A83" s="123" t="s">
        <v>115</v>
      </c>
      <c r="B83" s="123"/>
      <c r="C83" s="123"/>
      <c r="D83" s="68" t="e">
        <f t="shared" ref="D83:O83" si="41">D82/$C$82</f>
        <v>#REF!</v>
      </c>
      <c r="E83" s="68" t="e">
        <f t="shared" si="41"/>
        <v>#REF!</v>
      </c>
      <c r="F83" s="68" t="e">
        <f t="shared" si="41"/>
        <v>#REF!</v>
      </c>
      <c r="G83" s="68" t="e">
        <f t="shared" si="41"/>
        <v>#REF!</v>
      </c>
      <c r="H83" s="68" t="e">
        <f t="shared" si="41"/>
        <v>#REF!</v>
      </c>
      <c r="I83" s="68" t="e">
        <f t="shared" si="41"/>
        <v>#REF!</v>
      </c>
      <c r="J83" s="68" t="e">
        <f t="shared" si="41"/>
        <v>#REF!</v>
      </c>
      <c r="K83" s="68" t="e">
        <f t="shared" si="41"/>
        <v>#REF!</v>
      </c>
      <c r="L83" s="68" t="e">
        <f t="shared" si="41"/>
        <v>#REF!</v>
      </c>
      <c r="M83" s="68" t="e">
        <f t="shared" si="41"/>
        <v>#REF!</v>
      </c>
      <c r="N83" s="68" t="e">
        <f t="shared" si="41"/>
        <v>#REF!</v>
      </c>
      <c r="O83" s="68" t="e">
        <f t="shared" si="41"/>
        <v>#REF!</v>
      </c>
      <c r="P83" s="124" t="e">
        <f t="shared" si="35"/>
        <v>#REF!</v>
      </c>
    </row>
    <row r="84" spans="1:16" ht="14.1" customHeight="1">
      <c r="A84" s="123" t="s">
        <v>116</v>
      </c>
      <c r="B84" s="123"/>
      <c r="C84" s="123"/>
      <c r="D84" s="68" t="e">
        <f>D83</f>
        <v>#REF!</v>
      </c>
      <c r="E84" s="69" t="e">
        <f t="shared" ref="E84:O84" si="42">D84+E83</f>
        <v>#REF!</v>
      </c>
      <c r="F84" s="68" t="e">
        <f t="shared" si="42"/>
        <v>#REF!</v>
      </c>
      <c r="G84" s="68" t="e">
        <f t="shared" si="42"/>
        <v>#REF!</v>
      </c>
      <c r="H84" s="68" t="e">
        <f t="shared" si="42"/>
        <v>#REF!</v>
      </c>
      <c r="I84" s="68" t="e">
        <f t="shared" si="42"/>
        <v>#REF!</v>
      </c>
      <c r="J84" s="68" t="e">
        <f t="shared" si="42"/>
        <v>#REF!</v>
      </c>
      <c r="K84" s="68" t="e">
        <f t="shared" si="42"/>
        <v>#REF!</v>
      </c>
      <c r="L84" s="68" t="e">
        <f t="shared" si="42"/>
        <v>#REF!</v>
      </c>
      <c r="M84" s="68" t="e">
        <f t="shared" si="42"/>
        <v>#REF!</v>
      </c>
      <c r="N84" s="68" t="e">
        <f t="shared" si="42"/>
        <v>#REF!</v>
      </c>
      <c r="O84" s="68" t="e">
        <f t="shared" si="42"/>
        <v>#REF!</v>
      </c>
      <c r="P84" s="124"/>
    </row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95" customHeight="1"/>
    <row r="65497" ht="12.95" customHeight="1"/>
    <row r="65498" ht="12.95" customHeight="1"/>
    <row r="65499" ht="12.95" customHeight="1"/>
    <row r="65500" ht="12.95" customHeight="1"/>
    <row r="65501" ht="12.95" customHeight="1"/>
    <row r="65502" ht="12.95" customHeight="1"/>
    <row r="65503" ht="12.95" customHeight="1"/>
    <row r="65504" ht="12.95" customHeight="1"/>
    <row r="65505" ht="12.95" customHeight="1"/>
    <row r="65506" ht="12.95" customHeight="1"/>
    <row r="65507" ht="12.95" customHeight="1"/>
    <row r="65508" ht="12.95" customHeight="1"/>
    <row r="65509" ht="12.95" customHeight="1"/>
    <row r="65510" ht="12.95" customHeight="1"/>
    <row r="65511" ht="12.95" customHeight="1"/>
    <row r="65512" ht="12.95" customHeight="1"/>
    <row r="65513" ht="12.95" customHeight="1"/>
    <row r="65514" ht="12.95" customHeight="1"/>
    <row r="65515" ht="12.95" customHeight="1"/>
    <row r="65516" ht="12.95" customHeight="1"/>
    <row r="65517" ht="12.95" customHeight="1"/>
    <row r="65518" ht="12.95" customHeight="1"/>
    <row r="65519" ht="12.95" customHeight="1"/>
    <row r="65520" ht="12.95" customHeight="1"/>
    <row r="65521" ht="12.95" customHeight="1"/>
    <row r="65522" ht="12.95" customHeight="1"/>
    <row r="65523" ht="12.95" customHeight="1"/>
    <row r="65524" ht="12.95" customHeight="1"/>
    <row r="65525" ht="12.95" customHeight="1"/>
    <row r="65526" ht="12.95" customHeight="1"/>
    <row r="65527" ht="12.95" customHeight="1"/>
    <row r="65528" ht="12.95" customHeight="1"/>
    <row r="1048569" ht="12.95" customHeight="1"/>
    <row r="1048570" ht="12.95" customHeight="1"/>
    <row r="1048571" ht="12.95" customHeight="1"/>
    <row r="1048572" ht="12.95" customHeight="1"/>
    <row r="1048573" ht="12.95" customHeight="1"/>
    <row r="1048574" ht="12.95" customHeight="1"/>
  </sheetData>
  <mergeCells count="122">
    <mergeCell ref="A82:B82"/>
    <mergeCell ref="A83:C83"/>
    <mergeCell ref="P83:P84"/>
    <mergeCell ref="A84:C84"/>
    <mergeCell ref="A76:A77"/>
    <mergeCell ref="B76:B77"/>
    <mergeCell ref="C76:C77"/>
    <mergeCell ref="A78:A79"/>
    <mergeCell ref="B78:B79"/>
    <mergeCell ref="C78:C79"/>
    <mergeCell ref="A80:A81"/>
    <mergeCell ref="B80:B81"/>
    <mergeCell ref="C80:C81"/>
    <mergeCell ref="A70:A71"/>
    <mergeCell ref="B70:B71"/>
    <mergeCell ref="C70:C71"/>
    <mergeCell ref="A72:A73"/>
    <mergeCell ref="B72:B73"/>
    <mergeCell ref="C72:C73"/>
    <mergeCell ref="A74:A75"/>
    <mergeCell ref="B74:B75"/>
    <mergeCell ref="C74:C75"/>
    <mergeCell ref="A64:A65"/>
    <mergeCell ref="B64:B65"/>
    <mergeCell ref="C64:C65"/>
    <mergeCell ref="A66:A67"/>
    <mergeCell ref="B66:B67"/>
    <mergeCell ref="C66:C67"/>
    <mergeCell ref="A68:A69"/>
    <mergeCell ref="B68:B69"/>
    <mergeCell ref="C68:C69"/>
    <mergeCell ref="A58:A59"/>
    <mergeCell ref="B58:B59"/>
    <mergeCell ref="C58:C59"/>
    <mergeCell ref="A60:A61"/>
    <mergeCell ref="B60:B61"/>
    <mergeCell ref="C60:C61"/>
    <mergeCell ref="A62:A63"/>
    <mergeCell ref="B62:B63"/>
    <mergeCell ref="C62:C63"/>
    <mergeCell ref="A52:A53"/>
    <mergeCell ref="B52:B53"/>
    <mergeCell ref="C52:C53"/>
    <mergeCell ref="A54:A55"/>
    <mergeCell ref="B54:B55"/>
    <mergeCell ref="C54:C55"/>
    <mergeCell ref="A56:A57"/>
    <mergeCell ref="B56:B57"/>
    <mergeCell ref="C56:C57"/>
    <mergeCell ref="A46:A47"/>
    <mergeCell ref="B46:B47"/>
    <mergeCell ref="C46:C47"/>
    <mergeCell ref="A48:A49"/>
    <mergeCell ref="B48:B49"/>
    <mergeCell ref="C48:C49"/>
    <mergeCell ref="A50:A51"/>
    <mergeCell ref="B50:B51"/>
    <mergeCell ref="C50:C51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B2:F2"/>
    <mergeCell ref="B3:F3"/>
    <mergeCell ref="A5:P5"/>
    <mergeCell ref="A6:A7"/>
    <mergeCell ref="B6:B7"/>
    <mergeCell ref="C6:C7"/>
    <mergeCell ref="D6:P6"/>
    <mergeCell ref="A8:A9"/>
    <mergeCell ref="B8:B9"/>
    <mergeCell ref="C8:C9"/>
  </mergeCells>
  <pageMargins left="0.78740157480314965" right="0.78740157480314965" top="1.0629921259842521" bottom="1.0629921259842521" header="0.78740157480314965" footer="0.78740157480314965"/>
  <pageSetup paperSize="9" scale="45" firstPageNumber="0" orientation="landscape" r:id="rId1"/>
  <headerFooter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Serviços</vt:lpstr>
      <vt:lpstr>Cronograma</vt:lpstr>
      <vt:lpstr>Serviços!Print_Area_0</vt:lpstr>
      <vt:lpstr>Serviços!Print_Area_0_0</vt:lpstr>
      <vt:lpstr>Serviços!Print_Area_0_0_0</vt:lpstr>
      <vt:lpstr>Serviços!Print_Titles_0</vt:lpstr>
      <vt:lpstr>Serviços!Print_Titles_0_0</vt:lpstr>
      <vt:lpstr>Serviços!Print_Titles_0_0_0</vt:lpstr>
      <vt:lpstr>Serviços!Titulos_de_impressao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Eliudy Caceres Pereira</dc:creator>
  <cp:lastModifiedBy>Juridico07</cp:lastModifiedBy>
  <cp:revision>0</cp:revision>
  <cp:lastPrinted>2020-03-18T19:18:27Z</cp:lastPrinted>
  <dcterms:created xsi:type="dcterms:W3CDTF">2013-02-21T14:48:58Z</dcterms:created>
  <dcterms:modified xsi:type="dcterms:W3CDTF">2020-03-18T19:23:44Z</dcterms:modified>
</cp:coreProperties>
</file>